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unzi\Desktop\Doc per Compliance\CV per incarichi da marzo2019_rev\"/>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17260" windowHeight="568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telefono</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attività svolte per il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attività svolte per il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<sst xmlns="http://schemas.openxmlformats.org/spreadsheetml/2006/main" count="1004" uniqueCount="732">
  <si>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</si>
  <si>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</si>
  <si>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</si>
  <si>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</si>
  <si>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</si>
  <si>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</si>
  <si>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</si>
  <si>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</si>
  <si>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</si>
  <si>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</si>
  <si>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</si>
  <si>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</si>
  <si>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</si>
  <si>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</si>
  <si>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</si>
  <si>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</si>
  <si>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</si>
  <si>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</si>
  <si>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</si>
  <si>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</si>
  <si>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</si>
  <si>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</si>
  <si>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</si>
  <si>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</si>
  <si>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</si>
  <si>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</si>
  <si>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</si>
  <si>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</si>
  <si>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</si>
  <si>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</si>
  <si>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</si>
  <si>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</si>
  <si>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</si>
  <si>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</si>
  <si>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</si>
  <si>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</si>
  <si>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</si>
  <si>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</si>
  <si>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</si>
  <si>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</si>
  <si>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</si>
  <si>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</si>
  <si>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</si>
  <si>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</si>
  <si>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</si>
  <si>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</si>
  <si>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</si>
  <si>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</si>
  <si>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</si>
  <si>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</si>
  <si>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</si>
  <si>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</si>
  <si>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</si>
  <si>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</si>
  <si>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</si>
  <si>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</si>
  <si>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</si>
  <si>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</si>
  <si>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</si>
  <si>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</si>
  <si>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</si>
  <si>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</si>
  <si>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</si>
  <si>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</si>
  <si>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</si>
  <si>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</si>
  <si>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</si>
  <si>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</si>
  <si>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</si>
  <si>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</si>
  <si>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</si>
  <si>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</si>
  <si>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</si>
  <si>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</si>
  <si>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</si>
  <si>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</si>
  <si>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</si>
  <si>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</si>
  <si>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</si>
  <si>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</si>
  <si>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</si>
  <si>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</si>
  <si>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</si>
  <si>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</si>
  <si>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</si>
  <si>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</si>
  <si>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</si>
  <si>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</si>
  <si>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</si>
  <si>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</si>
  <si>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</si>
  <si>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</si>
  <si>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</si>
  <si>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</si>
  <si>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</si>
  <si>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</si>
  <si>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</si>
  <si>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</si>
  <si>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</si>
  <si>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</si>
  <si>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</si>
  <si>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</si>
  <si>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</si>
  <si>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</si>
  <si>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</si>
  <si>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</si>
  <si>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</si>
  <si>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</si>
  <si>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</si>
  <si>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</si>
  <si>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</si>
  <si>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</si>
  <si>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</si>
  <si>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</si>
  <si>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</si>
  <si>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</si>
  <si>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</si>
  <si>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</si>
  <si>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</si>
  <si>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</si>
  <si>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</si>
  <si>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</si>
  <si>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</si>
  <si>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</si>
  <si>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</si>
  <si>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</si>
  <si>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</si>
  <si>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</si>
  <si>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</si>
  <si>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</si>
  <si>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</si>
  <si>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</si>
  <si>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</si>
  <si>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</si>
  <si>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</si>
  <si>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</si>
  <si>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</si>
  <si>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</si>
  <si>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</si>
  <si>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</si>
  <si>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</si>
  <si>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</si>
  <si>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</si>
  <si>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</si>
  <si>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</si>
  <si>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</si>
  <si>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</si>
  <si>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</si>
  <si>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</si>
  <si>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</si>
  <si>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</si>
  <si>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</si>
  <si>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</si>
  <si>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</si>
  <si>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</si>
  <si>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</si>
  <si>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</si>
  <si>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</si>
  <si>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</si>
  <si>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</si>
  <si>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</si>
  <si>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</si>
  <si>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</si>
  <si>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</si>
  <si>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</si>
  <si>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</si>
  <si>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</si>
  <si>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</si>
  <si>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</si>
  <si>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</si>
  <si>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</si>
  <si>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</si>
  <si>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</si>
  <si>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</si>
  <si>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</si>
  <si>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</si>
  <si>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</si>
  <si>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</si>
  <si>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</si>
  <si>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</si>
  <si>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</si>
  <si>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</si>
  <si>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</si>
  <si>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</si>
  <si>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</si>
  <si>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</si>
  <si>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</si>
  <si>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</si>
  <si>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</si>
  <si>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</si>
  <si>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</si>
  <si>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</si>
  <si>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</si>
  <si>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</si>
  <si>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</si>
  <si>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</si>
  <si>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</si>
  <si>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</si>
  <si>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</si>
  <si>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</si>
  <si>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</si>
  <si>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</si>
  <si>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</si>
  <si>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</si>
  <si>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</si>
  <si>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</si>
  <si>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</si>
  <si>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</si>
  <si>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</si>
  <si>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</si>
  <si>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</si>
  <si>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</si>
  <si>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</si>
  <si>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</si>
  <si>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</si>
  <si>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</si>
  <si>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</si>
  <si>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</si>
  <si>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</si>
  <si>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</si>
  <si>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</si>
  <si>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</si>
  <si>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</si>
  <si>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</si>
  <si>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</si>
  <si>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</si>
  <si>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</si>
  <si>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</si>
  <si>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</si>
  <si>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</si>
  <si>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</si>
  <si>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</si>
  <si>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</si>
  <si>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</si>
  <si>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</si>
  <si>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</si>
  <si>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</si>
  <si>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</si>
  <si>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</si>
  <si>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</si>
  <si>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</si>
  <si>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</si>
  <si>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</si>
  <si>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</si>
  <si>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</si>
  <si>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</si>
  <si>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</si>
  <si>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</si>
  <si>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</si>
  <si>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</si>
  <si>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</si>
  <si>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</si>
  <si>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</si>
  <si>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</si>
  <si>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</si>
  <si>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</si>
  <si>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</si>
  <si>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</si>
  <si>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</si>
  <si>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</si>
  <si>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</si>
  <si>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</si>
  <si>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</si>
  <si>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</si>
  <si>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</si>
  <si>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</si>
  <si>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</si>
  <si>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</si>
  <si>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</si>
  <si>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</si>
  <si>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</si>
  <si>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</si>
  <si>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</si>
  <si>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</si>
  <si>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</si>
  <si>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</si>
  <si>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</si>
  <si>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</si>
  <si>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</si>
  <si>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</si>
  <si>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</si>
  <si>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</si>
  <si>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</si>
  <si>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</si>
  <si>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</si>
  <si>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</si>
  <si>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</si>
  <si>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</si>
  <si>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</si>
  <si>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</si>
  <si>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</si>
  <si>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</si>
  <si>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</si>
  <si>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</si>
  <si>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</si>
  <si>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</si>
  <si>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</si>
  <si>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</si>
  <si>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</si>
  <si>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</si>
  <si>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</si>
  <si>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</si>
  <si>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</si>
  <si>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</si>
  <si>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</si>
  <si>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</si>
  <si>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</si>
  <si>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</si>
  <si>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</si>
  <si>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</si>
  <si>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</si>
  <si>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</si>
  <si>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</si>
  <si>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</si>
  <si>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</si>
  <si>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</si>
  <si>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</si>
  <si>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</si>
  <si>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</si>
  <si>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</si>
  <si>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</si>
  <si>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</si>
  <si>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</si>
  <si>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</si>
  <si>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</si>
  <si>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</si>
  <si>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</si>
  <si>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</si>
  <si>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</si>
  <si>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</si>
  <si>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</si>
  <si>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</si>
  <si>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</si>
  <si>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</si>
  <si>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</si>
  <si>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</si>
  <si>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</si>
  <si>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</si>
  <si>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</si>
  <si>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</si>
  <si>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</si>
  <si>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</si>
  <si>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</si>
  <si>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</si>
  <si>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</si>
  <si>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</si>
  <si>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</si>
  <si>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</si>
  <si>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</si>
  <si>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</si>
  <si>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</si>
  <si>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</si>
  <si>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</si>
  <si>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</si>
  <si>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</si>
  <si>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</si>
  <si>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</si>
  <si>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</si>
  <si>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</si>
  <si>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</si>
  <si>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</si>
  <si>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</si>
  <si>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</si>
  <si>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</si>
  <si>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</si>
  <si>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</si>
  <si>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</si>
  <si>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</si>
  <si>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</si>
  <si>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</si>
  <si>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</si>
  <si>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</si>
  <si>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</si>
  <si>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</si>
  <si>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</si>
  <si>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</si>
  <si>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</si>
  <si>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</si>
  <si>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</si>
  <si>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</si>
  <si>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</si>
  <si>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</si>
  <si>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</si>
  <si>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</si>
  <si>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</si>
  <si>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</si>
  <si>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</si>
  <si>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</si>
  <si>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</si>
  <si>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</si>
  <si>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</si>
  <si>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</si>
  <si>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</si>
  <si>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</si>
  <si>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</si>
  <si>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</si>
  <si>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</si>
  <si>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</si>
  <si>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</si>
  <si>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</si>
  <si>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</si>
  <si>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</si>
  <si>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</si>
  <si>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</si>
  <si>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</si>
  <si>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</si>
  <si>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</si>
  <si>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</si>
  <si>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</si>
  <si>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</si>
  <si>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</si>
  <si>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</si>
  <si>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</si>
  <si>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</si>
  <si>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</si>
  <si>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</si>
  <si>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</si>
  <si>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</si>
  <si>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</si>
  <si>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</si>
  <si>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</si>
  <si>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</si>
  <si>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</si>
  <si>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</si>
  <si>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</si>
  <si>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</si>
  <si>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</si>
  <si>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</si>
  <si>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</si>
  <si>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</si>
  <si>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</si>
  <si>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</si>
  <si>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</si>
  <si>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</si>
  <si>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</si>
  <si>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</si>
  <si>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</si>
  <si>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</si>
  <si>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</si>
  <si>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</si>
  <si>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</si>
  <si>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</si>
  <si>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</si>
  <si>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</si>
  <si>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</si>
  <si>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</si>
  <si>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</si>
  <si>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</si>
  <si>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</si>
  <si>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</si>
  <si>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</si>
  <si>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</si>
  <si>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</si>
  <si>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</si>
  <si>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</si>
  <si>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</si>
  <si>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</si>
  <si>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</si>
  <si>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</si>
  <si>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</si>
  <si>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</si>
  <si>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</si>
  <si>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</si>
  <si>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</si>
  <si>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</si>
  <si>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</si>
  <si>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</si>
  <si>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</si>
  <si>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</si>
  <si>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</si>
  <si>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</si>
  <si>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</si>
  <si>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</si>
  <si>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</si>
  <si>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</si>
  <si>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</si>
  <si>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</si>
  <si>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</si>
  <si>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</si>
  <si>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</si>
  <si>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</si>
  <si>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</si>
  <si>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</si>
  <si>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</si>
  <si>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</si>
  <si>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</si>
  <si>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</si>
  <si>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</si>
  <si>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</si>
  <si>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</si>
  <si>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</si>
  <si>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</si>
  <si>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</si>
  <si>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</si>
  <si>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</si>
  <si>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</si>
  <si>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</si>
  <si>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</si>
  <si>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</si>
  <si>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</si>
  <si>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</si>
  <si>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</si>
  <si>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</si>
  <si>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</si>
  <si>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</si>
  <si>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</si>
  <si>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</si>
  <si>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</si>
  <si>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</si>
  <si>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</si>
  <si>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</si>
  <si>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</si>
  <si>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</si>
  <si>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</si>
  <si>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</si>
  <si>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</si>
  <si>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</si>
  <si>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</si>
  <si>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</si>
  <si>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</si>
  <si>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</si>
  <si>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</si>
  <si>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</si>
  <si>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</si>
  <si>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</si>
  <si>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</si>
  <si>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</si>
  <si>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</si>
  <si>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</si>
  <si>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</si>
  <si>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</si>
  <si>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</si>
  <si>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</si>
  <si>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</si>
  <si>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</si>
  <si>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</si>
  <si>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</si>
  <si>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</si>
  <si>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</si>
  <si>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</si>
  <si>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</si>
  <si>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</si>
  <si>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</si>
  <si>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</si>
  <si>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</si>
  <si>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</si>
  <si>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</si>
  <si>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</si>
  <si>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</si>
  <si>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</si>
  <si>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</si>
  <si>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</si>
  <si>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</si>
  <si>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</si>
  <si>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</si>
  <si>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</si>
  <si>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</si>
  <si>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</si>
  <si>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</si>
  <si>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</si>
  <si>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</si>
  <si>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</si>
  <si>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</si>
  <si>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</si>
  <si>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</si>
  <si>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</si>
  <si>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</si>
  <si>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</si>
  <si>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</si>
  <si>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</si>
  <si>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</si>
  <si>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</si>
  <si>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</si>
  <si>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</si>
  <si>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</si>
  <si>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</si>
  <si>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</si>
  <si>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</si>
  <si>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</si>
  <si>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</si>
  <si>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</si>
  <si>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</si>
  <si>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</si>
  <si>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</si>
  <si>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</si>
  <si>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</si>
  <si>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</si>
  <si>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</si>
  <si>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</si>
  <si>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</si>
  <si>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</si>
  <si>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</si>
  <si>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</si>
  <si>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</si>
  <si>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</si>
  <si>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</si>
  <si>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</si>
  <si>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</si>
  <si>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</si>
  <si>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</si>
  <si>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</si>
  <si>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</si>
  <si>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</si>
  <si>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</si>
  <si>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</si>
  <si>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</si>
  <si>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</si>
  <si>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</si>
  <si>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</si>
  <si>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</si>
  <si>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</si>
  <si>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</si>
  <si>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</si>
  <si>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</si>
  <si>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</si>
  <si>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</si>
  <si>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</si>
  <si>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</si>
  <si>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</si>
  <si>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</si>
  <si>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</si>
  <si>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</si>
  <si>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</si>
  <si>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</si>
  <si>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</si>
  <si>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</si>
  <si>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</si>
  <si>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</si>
  <si>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</si>
  <si>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</si>
  <si>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</si>
  <si>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</si>
  <si>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</si>
  <si>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</si>
  <si>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</si>
  <si>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</si>
  <si>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</si>
  <si>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</si>
  <si>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</si>
  <si>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</si>
  <si>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</si>
  <si>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</si>
  <si>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</si>
  <si>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</si>
  <si>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</si>
  <si>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</si>
  <si>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</si>
  <si>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</si>
  <si>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</si>
  <si>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</si>
  <si>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</si>
  <si>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</si>
  <si>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</si>
  <si>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</si>
  <si>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</si>
  <si>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</si>
  <si>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</si>
  <si>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</si>
  <si>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</si>
  <si>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</si>
  <si>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</si>
  <si>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</si>
  <si>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</si>
  <si>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</si>
  <si>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</si>
  <si>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</si>
  <si>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</si>
  <si>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</si>
  <si>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</si>
  <si>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</si>
  <si>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</si>
  <si>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</si>
  <si>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</si>
  <si>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</si>
  <si>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</si>
  <si>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</si>
  <si>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</si>
  <si>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in corso</t>
  </si>
  <si>
    <t>me stesso</t>
  </si>
  <si>
    <t>Gazzola</t>
  </si>
  <si>
    <t>PC</t>
  </si>
  <si>
    <t>Agricoltura e Ambiente</t>
  </si>
  <si>
    <t>Valoritalia srl. coordinatore del caso studio sul miglioramento dei sistemi di certificazione, del progetto europeo Internet of food and farm (IoF2020); Ispettore per i controlli in vigneto per Valoritalia; EXPEDIA srl, valutazione del destino ambientale di pesticidi; VITALIA srl, valutazione del destino ambientale di biocidi; Consorzio Isolabio. Application del modello EIOVI a realta siciliane ("Trasferimento applicativo e collaudo dei risultati della ricerca/introduzione innovazione" nell'ambito del progetto "Vino Bio Sicilia" PSR 2007-2013 Misura 124, Bando 2009, 1^ sottofase, Domanda di Aiuto n. 94750024161, CUP G66D11000180009 Azione 1.7 - Applicazione software EIOVI e sua correzione/contestualizzazione alla realtà siciliana); Realizzazione di scenari per la registrazione di agrofarmaci (EFSA); Sviluppo di progetti internazionali per Bioforsk (NO); Membro della commissione per la qualità architettonica ed il paesaggio del comune di Farini (2011-2011-2105); Membro della commissione per la qualità architettonica ed il paesaggio del comune di Nibbiano (2011-2011-2105); Studio europeo sulle fasce tampone per la riduzione delle contaminazione delle acque superficiali a (EU VFS scenario development). Sponsor del progetto ECPA (2010-2011); Membro della commissione per la qualità architettonica ed il paesaggio del comune di Rivergaro (2010-); Responsabile scientifico per il gruppo di lavoro su "percolazione nelle acque di falda" del progetto GENESIS (VII FW programme - theme Environment, ENV.2008.2.1.2.1 Groundwater systems) (2009 - 2013); Valutatore di progetti per la Repubblica di Cipro (Framework programme for research, technological development and innovation 2009-2010) e per la Repubblica Ceca; Progetto viticoltura sostenibile in collaborazione con Aeiforia srl (2009); Panel test leader per la valutazione delle differenze tra ricette alimentari; Consulente sull'uso di modelli per registrazione degli agrofarmaci; Analisi di VTA (visual tree assessment); Consulente per Vinfabriken AB, società svedese di import di vino e spiriti (2008- 2011); Realizzazione della mappa d'Italia dei vini DOC e DOCG (tiratura 120'000 copie -2008); Digitalizzazione del PRG del comune di Morfasso (2004); Rete ecologica dei comuni di Gossolengo e Rivergaro (2004); Corridoi ecologici lungo i fiumi Trebbia ed Arda –(2003)</t>
  </si>
  <si>
    <t>Università Cattolica del Sacro Cuore</t>
  </si>
  <si>
    <t>Piacenza</t>
  </si>
  <si>
    <t>Accademia</t>
  </si>
  <si>
    <t>Attività di ricerca nell'ambito della chimica agraria</t>
  </si>
  <si>
    <t>SEAMLESS (Science for Integrated Assessment of Agricultural Systems in Europe (Contract No. 010036-2). Ricercatore; Artwet (LIFE Environment ENV/F/000133 06). Ricercatore; sviluppo di indicatori e mappe di vulnerabilità</t>
  </si>
  <si>
    <t>01/01/2006</t>
  </si>
  <si>
    <t>06/06/2006</t>
  </si>
  <si>
    <t>Università politecnica delle Marche - SAPROV</t>
  </si>
  <si>
    <t>Ancona</t>
  </si>
  <si>
    <t>AN</t>
  </si>
  <si>
    <t>Realizzazione delle mappe di vulnerabilità ai pestiidi della regione Marche</t>
  </si>
  <si>
    <t>tutto</t>
  </si>
  <si>
    <t>01/02/2003</t>
  </si>
  <si>
    <t>31/12/2005</t>
  </si>
  <si>
    <t>Università Cattolica del Sacro Cuore, Istituto di Chimica agraria ed ambientale, Piacenza (Italia); SIPEAA Strumenti informatici per la pianificazione ecocompatibile delle aziende agrarie (MIPAF, CRA)(2002-2005); Prin 2004 (protocollo 2004073787) L'uso di modelli ambientali sul destino dei pesticidi: definizione di scenari regionali e studio dell'incertezza.; Contaminazione da sorgenti puntiformi di pesticidi; Monitoraggio di acque profonde in BPL</t>
  </si>
  <si>
    <t>01/06/</t>
  </si>
  <si>
    <t>01/06/2006</t>
  </si>
  <si>
    <t>31/12/2006</t>
  </si>
  <si>
    <t>impatto di pesticidi su acque superficiali</t>
  </si>
  <si>
    <t>Matteo</t>
  </si>
  <si>
    <t>Balderacchi</t>
  </si>
  <si>
    <t>Italia</t>
  </si>
  <si>
    <t>Italiano</t>
  </si>
  <si>
    <t>Inglese</t>
  </si>
  <si>
    <t>Francese</t>
  </si>
  <si>
    <t>scienze agrarie</t>
  </si>
  <si>
    <t>2000</t>
  </si>
  <si>
    <t>Determinazione di forme di rame su foglie di vite</t>
  </si>
  <si>
    <t>110/110</t>
  </si>
  <si>
    <t>Chimica, Biochimica ed Ecologica degli antiparassitari</t>
  </si>
  <si>
    <t>2007</t>
  </si>
  <si>
    <t>Università di Milano</t>
  </si>
  <si>
    <t>Informatics tool for pesticide assessment</t>
  </si>
  <si>
    <t>Commissione Europea</t>
  </si>
  <si>
    <t>2020-SFS-2016-2017 SFS-17-2017</t>
  </si>
  <si>
    <t>step1 del bando sfs-17-2017</t>
  </si>
  <si>
    <t>2017</t>
  </si>
  <si>
    <t>Cyprus Research Promotion Foundation (RPF)</t>
  </si>
  <si>
    <t>RESTART 2016-2020 Programmes for Research, Technological Development and Innovation</t>
  </si>
  <si>
    <t>2017, 2018</t>
  </si>
  <si>
    <t>Repubblica Ceca</t>
  </si>
  <si>
    <t>Bandi di ricerca in agricoltura della Repubblica di Cipro, Bandi di innovazione industriale</t>
  </si>
  <si>
    <t>Czech-Norwegian Research Programme (CZ09)</t>
  </si>
  <si>
    <t>Bandi bilaterali di ricerca in agricoltura tra Norvegia e Repubblica Ceca</t>
  </si>
  <si>
    <t>2104</t>
  </si>
  <si>
    <t>il mio background di studi è di relativo all'agrocoltura. A curriculum non compare un MBA di primo livello in Economia della filiera agroalimentare (SMEA)</t>
  </si>
  <si>
    <t xml:space="preserve">ho collaborato per 15 anni con l'istituto di chimica agraria ed ambientale dell'università cattolica del Sacro Cuore. Mi sono occupato di contaminazione di matrici ambientali (acqua, suolo, aria, alimenti) e modellistica ambientale. Oggi sono agronomo libero professionista. Ai miei vecchi campi di ricerca, ho affiancato l'attività di innovation broking con particolare riguardo alle nuove tecnologie. Oggi sto coordinando un caso studio nel progetto H2020 IOF2020 nel quale si vuole introdurre l'internet delle cose nella certificazione di prodotti agroalimentari. </t>
  </si>
  <si>
    <t>sono stato coinvolto e numerosi progetti di ricerca. Ho esperienza nella scrittura e nella valutazione di progetti sia di ricerca (come accademico), sia industriali (come agronomo). Negli ultimi 2 anni mi sono occupato di un caso studio nel progetto IOF2020 (36 milioni di euro di budget) che ha come scopo il testare l'internet delle cose in agricoltura. il progetto si sviluppa lungo 3 assi: business, tecnologia ed ecosistema sociale.</t>
  </si>
  <si>
    <t>1975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</si>
</sst>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22" zoomScale="70" zoomScaleNormal="70" workbookViewId="0">
      <selection activeCell="D34" sqref="D34:D38"/>
    </sheetView>
  </sheetViews>
  <sheetFormatPr defaultColWidth="9.08984375" defaultRowHeight="15" customHeight="1" x14ac:dyDescent="0.35"/>
  <cols>
    <col min="1" max="1" width="6.453125" style="13" customWidth="1"/>
    <col min="2" max="2" width="2.90625" style="7" customWidth="1"/>
    <col min="3" max="3" width="42.90625" style="7" customWidth="1"/>
    <col min="4" max="4" width="81.453125" style="7" customWidth="1"/>
    <col min="5" max="5" width="2.90625" style="7" customWidth="1"/>
    <col min="6" max="16384" width="9.089843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5" t="s">
        <v>207</v>
      </c>
      <c r="D6" s="35"/>
    </row>
    <row r="7" spans="1:4" ht="15" customHeight="1" x14ac:dyDescent="0.35">
      <c r="A7" s="11" t="s">
        <v>104</v>
      </c>
      <c r="B7" s="5"/>
      <c r="C7" s="6" t="s">
        <v>105</v>
      </c>
      <c r="D7" s="12" t="str">
        <f>nome&amp;" "&amp;cognome&amp;"; "&amp;codice_fiscale</f>
        <v xml:space="preserve">Matteo Balderacchi; </v>
      </c>
    </row>
    <row r="8" spans="1:4" ht="15" customHeight="1" x14ac:dyDescent="0.35">
      <c r="A8" s="11"/>
      <c r="B8" s="5"/>
      <c r="C8" s="5"/>
      <c r="D8" s="5"/>
    </row>
    <row r="9" spans="1:4" ht="20" x14ac:dyDescent="0.35">
      <c r="A9" s="11"/>
      <c r="B9" s="5"/>
      <c r="C9" s="33" t="s">
        <v>172</v>
      </c>
      <c r="D9" s="33"/>
    </row>
    <row r="10" spans="1:4" ht="15" customHeight="1" x14ac:dyDescent="0.35">
      <c r="A10" s="11"/>
      <c r="B10" s="5"/>
      <c r="C10" s="5"/>
      <c r="D10" s="5"/>
    </row>
    <row r="11" spans="1:4" ht="15" customHeight="1" x14ac:dyDescent="0.35">
      <c r="A11" s="11" t="s">
        <v>91</v>
      </c>
      <c r="B11" s="5"/>
      <c r="C11" s="6" t="s">
        <v>60</v>
      </c>
      <c r="D11" s="3" t="s">
        <v>702</v>
      </c>
    </row>
    <row r="12" spans="1:4" ht="15" customHeight="1" x14ac:dyDescent="0.35">
      <c r="A12" s="11" t="s">
        <v>92</v>
      </c>
      <c r="B12" s="5"/>
      <c r="C12" s="6" t="s">
        <v>61</v>
      </c>
      <c r="D12" s="3" t="s">
        <v>703</v>
      </c>
    </row>
    <row r="13" spans="1:4" ht="15" customHeight="1" x14ac:dyDescent="0.35">
      <c r="A13" s="11" t="s">
        <v>93</v>
      </c>
      <c r="B13" s="5"/>
      <c r="C13" s="6" t="s">
        <v>112</v>
      </c>
      <c r="D13" s="3" t="s">
        <v>113</v>
      </c>
    </row>
    <row r="14" spans="1:4" ht="15" customHeight="1" x14ac:dyDescent="0.35">
      <c r="A14" s="11"/>
      <c r="B14" s="5"/>
      <c r="C14" s="5"/>
      <c r="D14" s="5"/>
    </row>
    <row r="15" spans="1:4" ht="15" customHeight="1" x14ac:dyDescent="0.35">
      <c r="A15" s="11" t="s">
        <v>94</v>
      </c>
      <c r="B15" s="5"/>
      <c r="C15" s="6" t="s">
        <v>62</v>
      </c>
      <c r="D15" s="3" t="s">
        <v>704</v>
      </c>
    </row>
    <row r="16" spans="1:4" ht="15" customHeight="1" x14ac:dyDescent="0.35">
      <c r="A16" s="11" t="s">
        <v>95</v>
      </c>
      <c r="B16" s="5"/>
      <c r="C16" s="6" t="s">
        <v>63</v>
      </c>
      <c r="D16" s="3" t="s">
        <v>684</v>
      </c>
    </row>
    <row r="17" spans="1:4" ht="15" customHeight="1" x14ac:dyDescent="0.35">
      <c r="A17" s="11" t="s">
        <v>96</v>
      </c>
      <c r="B17" s="5"/>
      <c r="C17" s="6" t="s">
        <v>100</v>
      </c>
      <c r="D17" s="3" t="s">
        <v>680</v>
      </c>
    </row>
    <row r="18" spans="1:4" ht="15" customHeight="1" x14ac:dyDescent="0.35">
      <c r="A18" s="11" t="s">
        <v>97</v>
      </c>
      <c r="B18" s="5"/>
      <c r="C18" s="6" t="s">
        <v>101</v>
      </c>
      <c r="D18" s="3" t="s">
        <v>731</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670</v>
      </c>
      <c r="D31" s="3"/>
    </row>
    <row r="32" spans="1:4" ht="15" customHeight="1" x14ac:dyDescent="0.35">
      <c r="A32" s="11" t="s">
        <v>85</v>
      </c>
      <c r="B32" s="5"/>
      <c r="C32" s="6" t="s">
        <v>671</v>
      </c>
      <c r="D32" s="4"/>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3" t="s">
        <v>173</v>
      </c>
      <c r="D40" s="33"/>
    </row>
    <row r="41" spans="1:4" ht="15" customHeight="1" x14ac:dyDescent="0.35">
      <c r="A41" s="11"/>
      <c r="B41" s="5"/>
      <c r="C41" s="5"/>
      <c r="D41" s="5"/>
    </row>
    <row r="42" spans="1:4" ht="15" customHeight="1" x14ac:dyDescent="0.35">
      <c r="A42" s="11" t="s">
        <v>106</v>
      </c>
      <c r="B42" s="5"/>
      <c r="C42" s="6" t="s">
        <v>124</v>
      </c>
      <c r="D42" s="3" t="s">
        <v>705</v>
      </c>
    </row>
    <row r="43" spans="1:4" ht="15" customHeight="1" x14ac:dyDescent="0.35">
      <c r="A43" s="11" t="s">
        <v>107</v>
      </c>
      <c r="B43" s="5"/>
      <c r="C43" s="6" t="s">
        <v>126</v>
      </c>
      <c r="D43" s="4" t="s">
        <v>706</v>
      </c>
    </row>
    <row r="44" spans="1:4" ht="15" customHeight="1" x14ac:dyDescent="0.35">
      <c r="A44" s="11" t="s">
        <v>108</v>
      </c>
      <c r="B44" s="5"/>
      <c r="C44" s="6" t="s">
        <v>127</v>
      </c>
      <c r="D44" s="4" t="s">
        <v>321</v>
      </c>
    </row>
    <row r="45" spans="1:4" ht="15" customHeight="1" x14ac:dyDescent="0.35">
      <c r="A45" s="11" t="s">
        <v>109</v>
      </c>
      <c r="B45" s="5"/>
      <c r="C45" s="6" t="s">
        <v>128</v>
      </c>
      <c r="D45" s="4" t="s">
        <v>707</v>
      </c>
    </row>
    <row r="46" spans="1:4" ht="15" customHeight="1" x14ac:dyDescent="0.35">
      <c r="A46" s="11" t="s">
        <v>110</v>
      </c>
      <c r="B46" s="5"/>
      <c r="C46" s="6" t="s">
        <v>129</v>
      </c>
      <c r="D46" s="4" t="s">
        <v>321</v>
      </c>
    </row>
    <row r="47" spans="1:4" ht="15" customHeight="1" x14ac:dyDescent="0.35">
      <c r="A47" s="11" t="s">
        <v>111</v>
      </c>
      <c r="B47" s="5"/>
      <c r="C47" s="6" t="s">
        <v>130</v>
      </c>
      <c r="D47" s="4"/>
    </row>
    <row r="48" spans="1:4" ht="15" customHeight="1" x14ac:dyDescent="0.35">
      <c r="A48" s="11" t="s">
        <v>132</v>
      </c>
      <c r="B48" s="5"/>
      <c r="C48" s="6" t="s">
        <v>131</v>
      </c>
      <c r="D48" s="4"/>
    </row>
    <row r="49" spans="1:4" ht="15" customHeight="1" x14ac:dyDescent="0.35">
      <c r="A49" s="11"/>
      <c r="B49" s="5"/>
      <c r="C49" s="5"/>
      <c r="D49" s="5"/>
    </row>
    <row r="50" spans="1:4" ht="20" x14ac:dyDescent="0.35">
      <c r="A50" s="11"/>
      <c r="B50" s="5"/>
      <c r="C50" s="33" t="s">
        <v>174</v>
      </c>
      <c r="D50" s="33"/>
    </row>
    <row r="51" spans="1:4" ht="30" customHeight="1" x14ac:dyDescent="0.35">
      <c r="A51" s="11"/>
      <c r="B51" s="5"/>
      <c r="C51" s="34" t="s">
        <v>359</v>
      </c>
      <c r="D51" s="34"/>
    </row>
    <row r="52" spans="1:4" ht="15" customHeight="1" x14ac:dyDescent="0.35">
      <c r="A52" s="11"/>
      <c r="B52" s="5"/>
      <c r="C52" s="5"/>
      <c r="D52" s="5"/>
    </row>
    <row r="53" spans="1:4" ht="15" customHeight="1" x14ac:dyDescent="0.35">
      <c r="A53" s="11" t="s">
        <v>133</v>
      </c>
      <c r="B53" s="5"/>
      <c r="C53" s="6" t="s">
        <v>353</v>
      </c>
      <c r="D53" s="3" t="s">
        <v>5</v>
      </c>
    </row>
    <row r="54" spans="1:4" ht="15" customHeight="1" x14ac:dyDescent="0.35">
      <c r="A54" s="11" t="s">
        <v>134</v>
      </c>
      <c r="B54" s="5"/>
      <c r="C54" s="6" t="s">
        <v>355</v>
      </c>
      <c r="D54" s="4" t="s">
        <v>6</v>
      </c>
    </row>
    <row r="55" spans="1:4" ht="15" customHeight="1" x14ac:dyDescent="0.35">
      <c r="A55" s="11" t="s">
        <v>135</v>
      </c>
      <c r="B55" s="5"/>
      <c r="C55" s="6" t="s">
        <v>356</v>
      </c>
      <c r="D55" s="4" t="s">
        <v>7</v>
      </c>
    </row>
    <row r="56" spans="1:4" ht="15" customHeight="1" x14ac:dyDescent="0.35">
      <c r="A56" s="11" t="s">
        <v>136</v>
      </c>
      <c r="B56" s="5"/>
      <c r="C56" s="6" t="s">
        <v>474</v>
      </c>
      <c r="D56" s="4" t="s">
        <v>8</v>
      </c>
    </row>
    <row r="57" spans="1:4" ht="15" customHeight="1" x14ac:dyDescent="0.35">
      <c r="A57" s="11"/>
      <c r="B57" s="5"/>
      <c r="C57" s="5"/>
      <c r="D57" s="5"/>
    </row>
    <row r="58" spans="1:4" ht="15" customHeight="1" x14ac:dyDescent="0.35">
      <c r="A58" s="11" t="s">
        <v>137</v>
      </c>
      <c r="B58" s="5"/>
      <c r="C58" s="6" t="s">
        <v>354</v>
      </c>
      <c r="D58" s="3" t="s">
        <v>657</v>
      </c>
    </row>
    <row r="59" spans="1:4" ht="15" customHeight="1" x14ac:dyDescent="0.35">
      <c r="A59" s="11" t="s">
        <v>138</v>
      </c>
      <c r="B59" s="5"/>
      <c r="C59" s="6" t="s">
        <v>357</v>
      </c>
      <c r="D59" s="4" t="s">
        <v>664</v>
      </c>
    </row>
    <row r="60" spans="1:4" ht="15" customHeight="1" x14ac:dyDescent="0.35">
      <c r="A60" s="11" t="s">
        <v>472</v>
      </c>
      <c r="B60" s="5"/>
      <c r="C60" s="6" t="s">
        <v>358</v>
      </c>
      <c r="D60" s="4" t="s">
        <v>659</v>
      </c>
    </row>
    <row r="61" spans="1:4" ht="15" customHeight="1" x14ac:dyDescent="0.35">
      <c r="A61" s="11" t="s">
        <v>473</v>
      </c>
      <c r="C61" s="6" t="s">
        <v>475</v>
      </c>
      <c r="D61" s="4"/>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5">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D61">
      <formula1>INDIRECT(spec_secondaria)</formula1>
    </dataValidation>
    <dataValidation type="list" allowBlank="1" showInputMessage="1" showErrorMessage="1" sqref="D58 D53">
      <formula1>Macroaree</formula1>
    </dataValidation>
    <dataValidation type="list" allowBlank="1" showInputMessage="1" showErrorMessage="1" sqref="D54:D56">
      <formula1>INDIRECT(spec_principale)</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43" zoomScaleNormal="100" workbookViewId="0">
      <selection activeCell="D37" sqref="D37"/>
    </sheetView>
  </sheetViews>
  <sheetFormatPr defaultColWidth="9.08984375" defaultRowHeight="15" customHeight="1" x14ac:dyDescent="0.35"/>
  <cols>
    <col min="1" max="1" width="6.453125" style="13" customWidth="1"/>
    <col min="2" max="2" width="2.90625" style="7" customWidth="1"/>
    <col min="3" max="3" width="42.90625" style="7" customWidth="1"/>
    <col min="4" max="4" width="81.453125" style="7" customWidth="1"/>
    <col min="5" max="5" width="2.90625" style="7" customWidth="1"/>
    <col min="6" max="16384" width="9.089843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208</v>
      </c>
      <c r="D6" s="36"/>
    </row>
    <row r="7" spans="1:4" ht="15" customHeight="1" x14ac:dyDescent="0.35">
      <c r="A7" s="11" t="s">
        <v>119</v>
      </c>
      <c r="B7" s="5"/>
      <c r="C7" s="6" t="s">
        <v>105</v>
      </c>
      <c r="D7" s="12" t="str">
        <f>candidatura</f>
        <v xml:space="preserve">Matteo Balderacchi; </v>
      </c>
    </row>
    <row r="8" spans="1:4" ht="15" customHeight="1" x14ac:dyDescent="0.35">
      <c r="A8" s="11"/>
      <c r="B8" s="5"/>
      <c r="C8" s="5"/>
      <c r="D8" s="5"/>
    </row>
    <row r="9" spans="1:4" ht="20" x14ac:dyDescent="0.35">
      <c r="A9" s="11"/>
      <c r="B9" s="5"/>
      <c r="C9" s="33" t="s">
        <v>175</v>
      </c>
      <c r="D9" s="33"/>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708</v>
      </c>
    </row>
    <row r="13" spans="1:4" ht="15" customHeight="1" x14ac:dyDescent="0.35">
      <c r="A13" s="11" t="s">
        <v>148</v>
      </c>
      <c r="B13" s="5"/>
      <c r="C13" s="6" t="s">
        <v>143</v>
      </c>
      <c r="D13" s="3" t="s">
        <v>709</v>
      </c>
    </row>
    <row r="14" spans="1:4" ht="15" customHeight="1" x14ac:dyDescent="0.35">
      <c r="A14" s="11" t="s">
        <v>149</v>
      </c>
      <c r="B14" s="5"/>
      <c r="C14" s="6" t="s">
        <v>144</v>
      </c>
      <c r="D14" s="3" t="s">
        <v>683</v>
      </c>
    </row>
    <row r="15" spans="1:4" ht="45" customHeight="1" x14ac:dyDescent="0.35">
      <c r="A15" s="16" t="s">
        <v>150</v>
      </c>
      <c r="B15" s="5"/>
      <c r="C15" s="18" t="s">
        <v>145</v>
      </c>
      <c r="D15" s="14" t="s">
        <v>710</v>
      </c>
    </row>
    <row r="16" spans="1:4" ht="15" customHeight="1" x14ac:dyDescent="0.35">
      <c r="A16" s="11" t="s">
        <v>151</v>
      </c>
      <c r="B16" s="5"/>
      <c r="C16" s="6" t="s">
        <v>146</v>
      </c>
      <c r="D16" s="3" t="s">
        <v>711</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3" t="s">
        <v>176</v>
      </c>
      <c r="D35" s="33"/>
    </row>
    <row r="36" spans="1:4" ht="15" customHeight="1" x14ac:dyDescent="0.35">
      <c r="A36" s="11"/>
      <c r="B36" s="5"/>
      <c r="C36" s="5"/>
      <c r="D36" s="5"/>
    </row>
    <row r="37" spans="1:4" ht="15" customHeight="1" x14ac:dyDescent="0.35">
      <c r="A37" s="11" t="s">
        <v>167</v>
      </c>
      <c r="B37" s="5"/>
      <c r="C37" s="6" t="s">
        <v>360</v>
      </c>
      <c r="D37" s="4" t="s">
        <v>712</v>
      </c>
    </row>
    <row r="38" spans="1:4" ht="15" customHeight="1" x14ac:dyDescent="0.35">
      <c r="A38" s="11" t="s">
        <v>168</v>
      </c>
      <c r="B38" s="5"/>
      <c r="C38" s="6" t="s">
        <v>166</v>
      </c>
      <c r="D38" s="4" t="s">
        <v>713</v>
      </c>
    </row>
    <row r="39" spans="1:4" ht="15" customHeight="1" x14ac:dyDescent="0.35">
      <c r="A39" s="11" t="s">
        <v>169</v>
      </c>
      <c r="B39" s="5"/>
      <c r="C39" s="6" t="s">
        <v>144</v>
      </c>
      <c r="D39" s="4" t="s">
        <v>714</v>
      </c>
    </row>
    <row r="40" spans="1:4" ht="45" customHeight="1" x14ac:dyDescent="0.35">
      <c r="A40" s="16" t="s">
        <v>170</v>
      </c>
      <c r="B40" s="5"/>
      <c r="C40" s="18" t="s">
        <v>145</v>
      </c>
      <c r="D40" s="15" t="s">
        <v>715</v>
      </c>
    </row>
    <row r="41" spans="1:4" ht="15" customHeight="1" x14ac:dyDescent="0.35">
      <c r="A41" s="11" t="s">
        <v>171</v>
      </c>
      <c r="B41" s="5"/>
      <c r="C41" s="6" t="s">
        <v>146</v>
      </c>
      <c r="D41" s="4"/>
    </row>
    <row r="42" spans="1:4" ht="15" customHeight="1" x14ac:dyDescent="0.35">
      <c r="A42" s="11"/>
      <c r="B42" s="5"/>
      <c r="C42" s="5"/>
      <c r="D42" s="5"/>
    </row>
    <row r="43" spans="1:4" ht="20" x14ac:dyDescent="0.35">
      <c r="A43" s="11"/>
      <c r="B43" s="5"/>
      <c r="C43" s="33" t="s">
        <v>177</v>
      </c>
      <c r="D43" s="33"/>
    </row>
    <row r="44" spans="1:4" ht="15" customHeight="1" x14ac:dyDescent="0.35">
      <c r="A44" s="11"/>
      <c r="B44" s="5"/>
      <c r="C44" s="5"/>
      <c r="D44" s="5"/>
    </row>
    <row r="45" spans="1:4" ht="15" customHeight="1" x14ac:dyDescent="0.35">
      <c r="A45" s="11" t="s">
        <v>178</v>
      </c>
      <c r="B45" s="5"/>
      <c r="C45" s="6" t="s">
        <v>361</v>
      </c>
      <c r="D45" s="4"/>
    </row>
    <row r="46" spans="1:4" ht="15" customHeight="1" x14ac:dyDescent="0.35">
      <c r="A46" s="11" t="s">
        <v>179</v>
      </c>
      <c r="B46" s="5"/>
      <c r="C46" s="6" t="s">
        <v>166</v>
      </c>
      <c r="D46" s="4"/>
    </row>
    <row r="47" spans="1:4" ht="15" customHeight="1" x14ac:dyDescent="0.35">
      <c r="A47" s="11" t="s">
        <v>180</v>
      </c>
      <c r="B47" s="5"/>
      <c r="C47" s="6" t="s">
        <v>144</v>
      </c>
      <c r="D47" s="4"/>
    </row>
    <row r="48" spans="1:4" ht="45" customHeight="1" x14ac:dyDescent="0.35">
      <c r="A48" s="16" t="s">
        <v>181</v>
      </c>
      <c r="B48" s="5"/>
      <c r="C48" s="18" t="s">
        <v>145</v>
      </c>
      <c r="D48" s="15"/>
    </row>
    <row r="49" spans="1:4" ht="15" customHeight="1" x14ac:dyDescent="0.35">
      <c r="A49" s="11" t="s">
        <v>182</v>
      </c>
      <c r="B49" s="5"/>
      <c r="C49" s="6" t="s">
        <v>146</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22" zoomScale="70" zoomScaleNormal="70" workbookViewId="0">
      <selection activeCell="D70" sqref="D70"/>
    </sheetView>
  </sheetViews>
  <sheetFormatPr defaultColWidth="9.08984375" defaultRowHeight="15" customHeight="1" x14ac:dyDescent="0.35"/>
  <cols>
    <col min="1" max="1" width="6.453125" style="13" customWidth="1"/>
    <col min="2" max="2" width="2.90625" style="7" customWidth="1"/>
    <col min="3" max="3" width="42.90625" style="7" customWidth="1"/>
    <col min="4" max="4" width="81.453125" style="7" customWidth="1"/>
    <col min="5" max="5" width="2.90625" style="7" customWidth="1"/>
    <col min="6" max="16384" width="9.089843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209</v>
      </c>
      <c r="D6" s="36"/>
    </row>
    <row r="7" spans="1:4" ht="15" customHeight="1" x14ac:dyDescent="0.35">
      <c r="A7" s="11" t="s">
        <v>120</v>
      </c>
      <c r="B7" s="5"/>
      <c r="C7" s="6" t="s">
        <v>105</v>
      </c>
      <c r="D7" s="12" t="str">
        <f>candidatura</f>
        <v xml:space="preserve">Matteo Balderacchi; </v>
      </c>
    </row>
    <row r="8" spans="1:4" ht="15" customHeight="1" x14ac:dyDescent="0.35">
      <c r="A8" s="11"/>
      <c r="B8" s="5"/>
      <c r="C8" s="5"/>
      <c r="D8" s="5"/>
    </row>
    <row r="9" spans="1:4" ht="20" x14ac:dyDescent="0.35">
      <c r="A9" s="11"/>
      <c r="B9" s="5"/>
      <c r="C9" s="33" t="s">
        <v>660</v>
      </c>
      <c r="D9" s="33"/>
    </row>
    <row r="10" spans="1:4" ht="60" customHeight="1" x14ac:dyDescent="0.35">
      <c r="A10" s="11"/>
      <c r="B10" s="5"/>
      <c r="C10" s="37" t="s">
        <v>362</v>
      </c>
      <c r="D10" s="37"/>
    </row>
    <row r="11" spans="1:4" ht="15" customHeight="1" x14ac:dyDescent="0.35">
      <c r="A11" s="11"/>
      <c r="B11" s="5"/>
      <c r="C11" s="5"/>
      <c r="D11" s="5"/>
    </row>
    <row r="12" spans="1:4" ht="15" customHeight="1" x14ac:dyDescent="0.35">
      <c r="A12" s="11" t="s">
        <v>188</v>
      </c>
      <c r="B12" s="5"/>
      <c r="C12" s="6" t="s">
        <v>491</v>
      </c>
      <c r="D12" s="31">
        <v>37276</v>
      </c>
    </row>
    <row r="13" spans="1:4" ht="15" customHeight="1" x14ac:dyDescent="0.35">
      <c r="A13" s="11" t="s">
        <v>189</v>
      </c>
      <c r="B13" s="5"/>
      <c r="C13" s="6" t="s">
        <v>492</v>
      </c>
      <c r="D13" s="31" t="s">
        <v>677</v>
      </c>
    </row>
    <row r="14" spans="1:4" ht="15" customHeight="1" x14ac:dyDescent="0.35">
      <c r="A14" s="11" t="s">
        <v>190</v>
      </c>
      <c r="B14" s="5"/>
      <c r="C14" s="6" t="s">
        <v>377</v>
      </c>
      <c r="D14" s="3" t="s">
        <v>678</v>
      </c>
    </row>
    <row r="15" spans="1:4" ht="15" customHeight="1" x14ac:dyDescent="0.35">
      <c r="A15" s="11" t="s">
        <v>191</v>
      </c>
      <c r="B15" s="5"/>
      <c r="C15" s="6" t="s">
        <v>376</v>
      </c>
      <c r="D15" s="3" t="s">
        <v>679</v>
      </c>
    </row>
    <row r="16" spans="1:4" ht="15" customHeight="1" x14ac:dyDescent="0.35">
      <c r="A16" s="11" t="s">
        <v>192</v>
      </c>
      <c r="B16" s="5"/>
      <c r="C16" s="6" t="s">
        <v>558</v>
      </c>
      <c r="D16" s="3" t="s">
        <v>680</v>
      </c>
    </row>
    <row r="17" spans="1:4" ht="15" customHeight="1" x14ac:dyDescent="0.35">
      <c r="A17" s="11" t="s">
        <v>193</v>
      </c>
      <c r="B17" s="5"/>
      <c r="C17" s="6" t="s">
        <v>198</v>
      </c>
      <c r="D17" s="3" t="s">
        <v>199</v>
      </c>
    </row>
    <row r="18" spans="1:4" ht="15" customHeight="1" x14ac:dyDescent="0.35">
      <c r="A18" s="11" t="s">
        <v>194</v>
      </c>
      <c r="B18" s="5"/>
      <c r="C18" s="6" t="s">
        <v>186</v>
      </c>
      <c r="D18" s="3" t="s">
        <v>681</v>
      </c>
    </row>
    <row r="19" spans="1:4" ht="15" customHeight="1" x14ac:dyDescent="0.35">
      <c r="A19" s="11" t="s">
        <v>195</v>
      </c>
      <c r="B19" s="5"/>
      <c r="C19" s="6" t="s">
        <v>484</v>
      </c>
      <c r="D19" s="3" t="s">
        <v>486</v>
      </c>
    </row>
    <row r="20" spans="1:4" ht="15" customHeight="1" x14ac:dyDescent="0.35">
      <c r="A20" s="11" t="s">
        <v>196</v>
      </c>
      <c r="B20" s="5"/>
      <c r="C20" s="6" t="s">
        <v>488</v>
      </c>
      <c r="D20" s="3" t="s">
        <v>490</v>
      </c>
    </row>
    <row r="21" spans="1:4" s="28" customFormat="1" ht="75" customHeight="1" x14ac:dyDescent="0.35">
      <c r="A21" s="16" t="s">
        <v>211</v>
      </c>
      <c r="B21" s="17"/>
      <c r="C21" s="18" t="s">
        <v>197</v>
      </c>
      <c r="D21" s="14" t="s">
        <v>682</v>
      </c>
    </row>
    <row r="22" spans="1:4" s="28" customFormat="1" ht="45" customHeight="1" x14ac:dyDescent="0.35">
      <c r="A22" s="16" t="s">
        <v>212</v>
      </c>
      <c r="B22" s="17"/>
      <c r="C22" s="18" t="s">
        <v>187</v>
      </c>
      <c r="D22" s="14" t="s">
        <v>694</v>
      </c>
    </row>
    <row r="24" spans="1:4" ht="15" customHeight="1" x14ac:dyDescent="0.35">
      <c r="A24" s="11" t="s">
        <v>213</v>
      </c>
      <c r="B24" s="5"/>
      <c r="C24" s="6" t="s">
        <v>491</v>
      </c>
      <c r="D24" s="30">
        <v>39022</v>
      </c>
    </row>
    <row r="25" spans="1:4" ht="15" customHeight="1" x14ac:dyDescent="0.35">
      <c r="A25" s="11" t="s">
        <v>214</v>
      </c>
      <c r="B25" s="5"/>
      <c r="C25" s="6" t="s">
        <v>492</v>
      </c>
      <c r="D25" s="30">
        <v>39844</v>
      </c>
    </row>
    <row r="26" spans="1:4" ht="15" customHeight="1" x14ac:dyDescent="0.35">
      <c r="A26" s="11" t="s">
        <v>215</v>
      </c>
      <c r="B26" s="5"/>
      <c r="C26" s="6" t="s">
        <v>378</v>
      </c>
      <c r="D26" s="4" t="s">
        <v>683</v>
      </c>
    </row>
    <row r="27" spans="1:4" ht="15" customHeight="1" x14ac:dyDescent="0.35">
      <c r="A27" s="11" t="s">
        <v>216</v>
      </c>
      <c r="B27" s="5"/>
      <c r="C27" s="6" t="s">
        <v>376</v>
      </c>
      <c r="D27" s="4" t="s">
        <v>684</v>
      </c>
    </row>
    <row r="28" spans="1:4" ht="15" customHeight="1" x14ac:dyDescent="0.35">
      <c r="A28" s="11" t="s">
        <v>217</v>
      </c>
      <c r="B28" s="5"/>
      <c r="C28" s="6" t="s">
        <v>558</v>
      </c>
      <c r="D28" s="4" t="s">
        <v>680</v>
      </c>
    </row>
    <row r="29" spans="1:4" ht="15" customHeight="1" x14ac:dyDescent="0.35">
      <c r="A29" s="11" t="s">
        <v>218</v>
      </c>
      <c r="B29" s="5"/>
      <c r="C29" s="6" t="s">
        <v>198</v>
      </c>
      <c r="D29" s="4" t="s">
        <v>203</v>
      </c>
    </row>
    <row r="30" spans="1:4" ht="15" customHeight="1" x14ac:dyDescent="0.35">
      <c r="A30" s="11" t="s">
        <v>219</v>
      </c>
      <c r="B30" s="5"/>
      <c r="C30" s="6" t="s">
        <v>186</v>
      </c>
      <c r="D30" s="4" t="s">
        <v>685</v>
      </c>
    </row>
    <row r="31" spans="1:4" ht="15" customHeight="1" x14ac:dyDescent="0.35">
      <c r="A31" s="11" t="s">
        <v>220</v>
      </c>
      <c r="B31" s="5"/>
      <c r="C31" s="6" t="s">
        <v>484</v>
      </c>
      <c r="D31" s="4" t="s">
        <v>487</v>
      </c>
    </row>
    <row r="32" spans="1:4" ht="15" customHeight="1" x14ac:dyDescent="0.35">
      <c r="A32" s="11" t="s">
        <v>221</v>
      </c>
      <c r="B32" s="5"/>
      <c r="C32" s="6" t="s">
        <v>488</v>
      </c>
      <c r="D32" s="4" t="s">
        <v>490</v>
      </c>
    </row>
    <row r="33" spans="1:4" s="28" customFormat="1" ht="75" customHeight="1" x14ac:dyDescent="0.35">
      <c r="A33" s="16" t="s">
        <v>222</v>
      </c>
      <c r="B33" s="17"/>
      <c r="C33" s="18" t="s">
        <v>197</v>
      </c>
      <c r="D33" s="15" t="s">
        <v>687</v>
      </c>
    </row>
    <row r="34" spans="1:4" s="28" customFormat="1" ht="45" customHeight="1" x14ac:dyDescent="0.35">
      <c r="A34" s="16" t="s">
        <v>223</v>
      </c>
      <c r="B34" s="17"/>
      <c r="C34" s="18" t="s">
        <v>187</v>
      </c>
      <c r="D34" s="15" t="s">
        <v>698</v>
      </c>
    </row>
    <row r="36" spans="1:4" ht="15" customHeight="1" x14ac:dyDescent="0.35">
      <c r="A36" s="11" t="s">
        <v>224</v>
      </c>
      <c r="B36" s="5"/>
      <c r="C36" s="6" t="s">
        <v>491</v>
      </c>
      <c r="D36" s="32" t="s">
        <v>688</v>
      </c>
    </row>
    <row r="37" spans="1:4" ht="15" customHeight="1" x14ac:dyDescent="0.35">
      <c r="A37" s="11" t="s">
        <v>225</v>
      </c>
      <c r="B37" s="5"/>
      <c r="C37" s="6" t="s">
        <v>492</v>
      </c>
      <c r="D37" s="32" t="s">
        <v>689</v>
      </c>
    </row>
    <row r="38" spans="1:4" ht="15" customHeight="1" x14ac:dyDescent="0.35">
      <c r="A38" s="11" t="s">
        <v>226</v>
      </c>
      <c r="B38" s="5"/>
      <c r="C38" s="6" t="s">
        <v>379</v>
      </c>
      <c r="D38" s="4" t="s">
        <v>690</v>
      </c>
    </row>
    <row r="39" spans="1:4" ht="15" customHeight="1" x14ac:dyDescent="0.35">
      <c r="A39" s="11" t="s">
        <v>227</v>
      </c>
      <c r="B39" s="5"/>
      <c r="C39" s="6" t="s">
        <v>376</v>
      </c>
      <c r="D39" s="4" t="s">
        <v>691</v>
      </c>
    </row>
    <row r="40" spans="1:4" ht="15" customHeight="1" x14ac:dyDescent="0.35">
      <c r="A40" s="11" t="s">
        <v>228</v>
      </c>
      <c r="B40" s="5"/>
      <c r="C40" s="6" t="s">
        <v>558</v>
      </c>
      <c r="D40" s="4" t="s">
        <v>692</v>
      </c>
    </row>
    <row r="41" spans="1:4" ht="15" customHeight="1" x14ac:dyDescent="0.35">
      <c r="A41" s="11" t="s">
        <v>229</v>
      </c>
      <c r="B41" s="5"/>
      <c r="C41" s="6" t="s">
        <v>198</v>
      </c>
      <c r="D41" s="4" t="s">
        <v>204</v>
      </c>
    </row>
    <row r="42" spans="1:4" ht="15" customHeight="1" x14ac:dyDescent="0.35">
      <c r="A42" s="11" t="s">
        <v>230</v>
      </c>
      <c r="B42" s="5"/>
      <c r="C42" s="6" t="s">
        <v>186</v>
      </c>
      <c r="D42" s="4" t="s">
        <v>685</v>
      </c>
    </row>
    <row r="43" spans="1:4" ht="15" customHeight="1" x14ac:dyDescent="0.35">
      <c r="A43" s="11" t="s">
        <v>231</v>
      </c>
      <c r="B43" s="5"/>
      <c r="C43" s="6" t="s">
        <v>484</v>
      </c>
      <c r="D43" s="4" t="s">
        <v>487</v>
      </c>
    </row>
    <row r="44" spans="1:4" ht="15" customHeight="1" x14ac:dyDescent="0.35">
      <c r="A44" s="11" t="s">
        <v>232</v>
      </c>
      <c r="B44" s="5"/>
      <c r="C44" s="6" t="s">
        <v>488</v>
      </c>
      <c r="D44" s="4" t="s">
        <v>490</v>
      </c>
    </row>
    <row r="45" spans="1:4" s="28" customFormat="1" ht="75" customHeight="1" x14ac:dyDescent="0.35">
      <c r="A45" s="16" t="s">
        <v>233</v>
      </c>
      <c r="B45" s="17"/>
      <c r="C45" s="18" t="s">
        <v>197</v>
      </c>
      <c r="D45" s="15" t="s">
        <v>693</v>
      </c>
    </row>
    <row r="46" spans="1:4" s="28" customFormat="1" ht="45" customHeight="1" x14ac:dyDescent="0.35">
      <c r="A46" s="16" t="s">
        <v>234</v>
      </c>
      <c r="B46" s="17"/>
      <c r="C46" s="18" t="s">
        <v>187</v>
      </c>
      <c r="D46" s="15" t="s">
        <v>686</v>
      </c>
    </row>
    <row r="48" spans="1:4" ht="15" customHeight="1" x14ac:dyDescent="0.35">
      <c r="A48" s="11" t="s">
        <v>235</v>
      </c>
      <c r="B48" s="5"/>
      <c r="C48" s="6" t="s">
        <v>491</v>
      </c>
      <c r="D48" s="32" t="s">
        <v>695</v>
      </c>
    </row>
    <row r="49" spans="1:4" ht="15" customHeight="1" x14ac:dyDescent="0.35">
      <c r="A49" s="11" t="s">
        <v>236</v>
      </c>
      <c r="B49" s="5"/>
      <c r="C49" s="6" t="s">
        <v>492</v>
      </c>
      <c r="D49" s="32" t="s">
        <v>696</v>
      </c>
    </row>
    <row r="50" spans="1:4" ht="15" customHeight="1" x14ac:dyDescent="0.35">
      <c r="A50" s="11" t="s">
        <v>237</v>
      </c>
      <c r="B50" s="5"/>
      <c r="C50" s="6" t="s">
        <v>380</v>
      </c>
      <c r="D50" s="4" t="s">
        <v>683</v>
      </c>
    </row>
    <row r="51" spans="1:4" ht="15" customHeight="1" x14ac:dyDescent="0.35">
      <c r="A51" s="11" t="s">
        <v>238</v>
      </c>
      <c r="B51" s="5"/>
      <c r="C51" s="6" t="s">
        <v>376</v>
      </c>
      <c r="D51" s="4" t="s">
        <v>684</v>
      </c>
    </row>
    <row r="52" spans="1:4" ht="15" customHeight="1" x14ac:dyDescent="0.35">
      <c r="A52" s="11" t="s">
        <v>239</v>
      </c>
      <c r="B52" s="5"/>
      <c r="C52" s="6" t="s">
        <v>558</v>
      </c>
      <c r="D52" s="4" t="s">
        <v>680</v>
      </c>
    </row>
    <row r="53" spans="1:4" ht="15" customHeight="1" x14ac:dyDescent="0.35">
      <c r="A53" s="11" t="s">
        <v>240</v>
      </c>
      <c r="B53" s="5"/>
      <c r="C53" s="6" t="s">
        <v>198</v>
      </c>
      <c r="D53" s="4" t="s">
        <v>203</v>
      </c>
    </row>
    <row r="54" spans="1:4" ht="15" customHeight="1" x14ac:dyDescent="0.35">
      <c r="A54" s="11" t="s">
        <v>241</v>
      </c>
      <c r="B54" s="5"/>
      <c r="C54" s="6" t="s">
        <v>186</v>
      </c>
      <c r="D54" s="4" t="s">
        <v>685</v>
      </c>
    </row>
    <row r="55" spans="1:4" ht="15" customHeight="1" x14ac:dyDescent="0.35">
      <c r="A55" s="11" t="s">
        <v>242</v>
      </c>
      <c r="B55" s="5"/>
      <c r="C55" s="6" t="s">
        <v>484</v>
      </c>
      <c r="D55" s="4" t="s">
        <v>487</v>
      </c>
    </row>
    <row r="56" spans="1:4" ht="15" customHeight="1" x14ac:dyDescent="0.35">
      <c r="A56" s="11" t="s">
        <v>243</v>
      </c>
      <c r="B56" s="5"/>
      <c r="C56" s="6" t="s">
        <v>488</v>
      </c>
      <c r="D56" s="4" t="s">
        <v>490</v>
      </c>
    </row>
    <row r="57" spans="1:4" s="28" customFormat="1" ht="75" customHeight="1" x14ac:dyDescent="0.35">
      <c r="A57" s="16" t="s">
        <v>244</v>
      </c>
      <c r="B57" s="17"/>
      <c r="C57" s="18" t="s">
        <v>197</v>
      </c>
      <c r="D57" s="15" t="s">
        <v>697</v>
      </c>
    </row>
    <row r="58" spans="1:4" s="28" customFormat="1" ht="45" customHeight="1" x14ac:dyDescent="0.35">
      <c r="A58" s="16" t="s">
        <v>245</v>
      </c>
      <c r="B58" s="17"/>
      <c r="C58" s="18" t="s">
        <v>187</v>
      </c>
      <c r="D58" s="15" t="s">
        <v>686</v>
      </c>
    </row>
    <row r="60" spans="1:4" ht="15" customHeight="1" x14ac:dyDescent="0.35">
      <c r="A60" s="11" t="s">
        <v>246</v>
      </c>
      <c r="B60" s="5"/>
      <c r="C60" s="6" t="s">
        <v>491</v>
      </c>
      <c r="D60" s="32" t="s">
        <v>699</v>
      </c>
    </row>
    <row r="61" spans="1:4" ht="15" customHeight="1" x14ac:dyDescent="0.35">
      <c r="A61" s="11" t="s">
        <v>247</v>
      </c>
      <c r="B61" s="5"/>
      <c r="C61" s="6" t="s">
        <v>492</v>
      </c>
      <c r="D61" s="32" t="s">
        <v>700</v>
      </c>
    </row>
    <row r="62" spans="1:4" ht="15" customHeight="1" x14ac:dyDescent="0.35">
      <c r="A62" s="11" t="s">
        <v>248</v>
      </c>
      <c r="B62" s="5"/>
      <c r="C62" s="6" t="s">
        <v>381</v>
      </c>
      <c r="D62" s="4" t="s">
        <v>683</v>
      </c>
    </row>
    <row r="63" spans="1:4" ht="15" customHeight="1" x14ac:dyDescent="0.35">
      <c r="A63" s="11" t="s">
        <v>249</v>
      </c>
      <c r="B63" s="5"/>
      <c r="C63" s="6" t="s">
        <v>376</v>
      </c>
      <c r="D63" s="4" t="s">
        <v>684</v>
      </c>
    </row>
    <row r="64" spans="1:4" ht="15" customHeight="1" x14ac:dyDescent="0.35">
      <c r="A64" s="11" t="s">
        <v>250</v>
      </c>
      <c r="B64" s="5"/>
      <c r="C64" s="6" t="s">
        <v>558</v>
      </c>
      <c r="D64" s="4" t="s">
        <v>680</v>
      </c>
    </row>
    <row r="65" spans="1:4" ht="15" customHeight="1" x14ac:dyDescent="0.35">
      <c r="A65" s="11" t="s">
        <v>251</v>
      </c>
      <c r="B65" s="5"/>
      <c r="C65" s="6" t="s">
        <v>198</v>
      </c>
      <c r="D65" s="4" t="s">
        <v>203</v>
      </c>
    </row>
    <row r="66" spans="1:4" ht="15" customHeight="1" x14ac:dyDescent="0.35">
      <c r="A66" s="11" t="s">
        <v>252</v>
      </c>
      <c r="B66" s="5"/>
      <c r="C66" s="6" t="s">
        <v>186</v>
      </c>
      <c r="D66" s="4" t="s">
        <v>685</v>
      </c>
    </row>
    <row r="67" spans="1:4" ht="15" customHeight="1" x14ac:dyDescent="0.35">
      <c r="A67" s="11" t="s">
        <v>253</v>
      </c>
      <c r="B67" s="5"/>
      <c r="C67" s="6" t="s">
        <v>484</v>
      </c>
      <c r="D67" s="4" t="s">
        <v>487</v>
      </c>
    </row>
    <row r="68" spans="1:4" ht="15" customHeight="1" x14ac:dyDescent="0.35">
      <c r="A68" s="11" t="s">
        <v>254</v>
      </c>
      <c r="B68" s="5"/>
      <c r="C68" s="6" t="s">
        <v>488</v>
      </c>
      <c r="D68" s="4" t="s">
        <v>490</v>
      </c>
    </row>
    <row r="69" spans="1:4" s="28" customFormat="1" ht="75" customHeight="1" x14ac:dyDescent="0.35">
      <c r="A69" s="16" t="s">
        <v>255</v>
      </c>
      <c r="B69" s="17"/>
      <c r="C69" s="18" t="s">
        <v>197</v>
      </c>
      <c r="D69" s="15" t="s">
        <v>701</v>
      </c>
    </row>
    <row r="70" spans="1:4" s="28" customFormat="1" ht="45" customHeight="1" x14ac:dyDescent="0.35">
      <c r="A70" s="16" t="s">
        <v>256</v>
      </c>
      <c r="B70" s="17"/>
      <c r="C70" s="18" t="s">
        <v>187</v>
      </c>
      <c r="D70" s="15" t="s">
        <v>686</v>
      </c>
    </row>
    <row r="72" spans="1:4" ht="15" customHeight="1" x14ac:dyDescent="0.35">
      <c r="A72" s="11" t="s">
        <v>257</v>
      </c>
      <c r="B72" s="5"/>
      <c r="C72" s="6" t="s">
        <v>491</v>
      </c>
      <c r="D72" s="32" t="s">
        <v>658</v>
      </c>
    </row>
    <row r="73" spans="1:4" ht="15" customHeight="1" x14ac:dyDescent="0.35">
      <c r="A73" s="11" t="s">
        <v>258</v>
      </c>
      <c r="B73" s="5"/>
      <c r="C73" s="6" t="s">
        <v>492</v>
      </c>
      <c r="D73" s="32" t="s">
        <v>658</v>
      </c>
    </row>
    <row r="74" spans="1:4" ht="15" customHeight="1" x14ac:dyDescent="0.35">
      <c r="A74" s="11" t="s">
        <v>259</v>
      </c>
      <c r="B74" s="5"/>
      <c r="C74" s="6" t="s">
        <v>382</v>
      </c>
      <c r="D74" s="4"/>
    </row>
    <row r="75" spans="1:4" ht="15" customHeight="1" x14ac:dyDescent="0.35">
      <c r="A75" s="11" t="s">
        <v>260</v>
      </c>
      <c r="B75" s="5"/>
      <c r="C75" s="6" t="s">
        <v>376</v>
      </c>
      <c r="D75" s="4"/>
    </row>
    <row r="76" spans="1:4" ht="15" customHeight="1" x14ac:dyDescent="0.35">
      <c r="A76" s="11" t="s">
        <v>261</v>
      </c>
      <c r="B76" s="5"/>
      <c r="C76" s="6" t="s">
        <v>558</v>
      </c>
      <c r="D76" s="4"/>
    </row>
    <row r="77" spans="1:4" ht="15" customHeight="1" x14ac:dyDescent="0.35">
      <c r="A77" s="11" t="s">
        <v>262</v>
      </c>
      <c r="B77" s="5"/>
      <c r="C77" s="6" t="s">
        <v>198</v>
      </c>
      <c r="D77" s="4"/>
    </row>
    <row r="78" spans="1:4" ht="15" customHeight="1" x14ac:dyDescent="0.35">
      <c r="A78" s="11" t="s">
        <v>263</v>
      </c>
      <c r="B78" s="5"/>
      <c r="C78" s="6" t="s">
        <v>186</v>
      </c>
      <c r="D78" s="4"/>
    </row>
    <row r="79" spans="1:4" ht="15" customHeight="1" x14ac:dyDescent="0.35">
      <c r="A79" s="11" t="s">
        <v>264</v>
      </c>
      <c r="B79" s="5"/>
      <c r="C79" s="6" t="s">
        <v>484</v>
      </c>
      <c r="D79" s="4"/>
    </row>
    <row r="80" spans="1:4" ht="15" customHeight="1" x14ac:dyDescent="0.35">
      <c r="A80" s="11" t="s">
        <v>265</v>
      </c>
      <c r="B80" s="5"/>
      <c r="C80" s="6" t="s">
        <v>488</v>
      </c>
      <c r="D80" s="4"/>
    </row>
    <row r="81" spans="1:4" s="28" customFormat="1" ht="75" customHeight="1" x14ac:dyDescent="0.35">
      <c r="A81" s="16" t="s">
        <v>266</v>
      </c>
      <c r="B81" s="17"/>
      <c r="C81" s="18" t="s">
        <v>197</v>
      </c>
      <c r="D81" s="15"/>
    </row>
    <row r="82" spans="1:4" s="28" customFormat="1" ht="45" customHeight="1" x14ac:dyDescent="0.35">
      <c r="A82" s="16" t="s">
        <v>267</v>
      </c>
      <c r="B82" s="17"/>
      <c r="C82" s="18" t="s">
        <v>187</v>
      </c>
      <c r="D82" s="15"/>
    </row>
    <row r="84" spans="1:4" ht="15" customHeight="1" x14ac:dyDescent="0.35">
      <c r="A84" s="11" t="s">
        <v>268</v>
      </c>
      <c r="B84" s="5"/>
      <c r="C84" s="6" t="s">
        <v>491</v>
      </c>
      <c r="D84" s="32" t="s">
        <v>658</v>
      </c>
    </row>
    <row r="85" spans="1:4" ht="15" customHeight="1" x14ac:dyDescent="0.35">
      <c r="A85" s="11" t="s">
        <v>269</v>
      </c>
      <c r="B85" s="5"/>
      <c r="C85" s="6" t="s">
        <v>492</v>
      </c>
      <c r="D85" s="32" t="s">
        <v>658</v>
      </c>
    </row>
    <row r="86" spans="1:4" ht="15" customHeight="1" x14ac:dyDescent="0.35">
      <c r="A86" s="11" t="s">
        <v>270</v>
      </c>
      <c r="B86" s="5"/>
      <c r="C86" s="6" t="s">
        <v>383</v>
      </c>
      <c r="D86" s="4"/>
    </row>
    <row r="87" spans="1:4" ht="15" customHeight="1" x14ac:dyDescent="0.35">
      <c r="A87" s="11" t="s">
        <v>271</v>
      </c>
      <c r="B87" s="5"/>
      <c r="C87" s="6" t="s">
        <v>376</v>
      </c>
      <c r="D87" s="4"/>
    </row>
    <row r="88" spans="1:4" ht="15" customHeight="1" x14ac:dyDescent="0.35">
      <c r="A88" s="11" t="s">
        <v>272</v>
      </c>
      <c r="B88" s="5"/>
      <c r="C88" s="6" t="s">
        <v>558</v>
      </c>
      <c r="D88" s="4"/>
    </row>
    <row r="89" spans="1:4" ht="15" customHeight="1" x14ac:dyDescent="0.35">
      <c r="A89" s="11" t="s">
        <v>273</v>
      </c>
      <c r="B89" s="5"/>
      <c r="C89" s="6" t="s">
        <v>198</v>
      </c>
      <c r="D89" s="4"/>
    </row>
    <row r="90" spans="1:4" ht="15" customHeight="1" x14ac:dyDescent="0.35">
      <c r="A90" s="11" t="s">
        <v>274</v>
      </c>
      <c r="B90" s="5"/>
      <c r="C90" s="6" t="s">
        <v>186</v>
      </c>
      <c r="D90" s="4"/>
    </row>
    <row r="91" spans="1:4" ht="15" customHeight="1" x14ac:dyDescent="0.35">
      <c r="A91" s="11" t="s">
        <v>275</v>
      </c>
      <c r="B91" s="5"/>
      <c r="C91" s="6" t="s">
        <v>484</v>
      </c>
      <c r="D91" s="4"/>
    </row>
    <row r="92" spans="1:4" ht="15" customHeight="1" x14ac:dyDescent="0.35">
      <c r="A92" s="11" t="s">
        <v>276</v>
      </c>
      <c r="B92" s="5"/>
      <c r="C92" s="6" t="s">
        <v>488</v>
      </c>
      <c r="D92" s="4"/>
    </row>
    <row r="93" spans="1:4" s="28" customFormat="1" ht="75" customHeight="1" x14ac:dyDescent="0.35">
      <c r="A93" s="16" t="s">
        <v>277</v>
      </c>
      <c r="B93" s="17"/>
      <c r="C93" s="18" t="s">
        <v>197</v>
      </c>
      <c r="D93" s="15"/>
    </row>
    <row r="94" spans="1:4" s="28" customFormat="1" ht="45" customHeight="1" x14ac:dyDescent="0.35">
      <c r="A94" s="16" t="s">
        <v>278</v>
      </c>
      <c r="B94" s="17"/>
      <c r="C94" s="18" t="s">
        <v>187</v>
      </c>
      <c r="D94" s="15"/>
    </row>
    <row r="96" spans="1:4" ht="15" customHeight="1" x14ac:dyDescent="0.35">
      <c r="A96" s="11" t="s">
        <v>279</v>
      </c>
      <c r="B96" s="5"/>
      <c r="C96" s="6" t="s">
        <v>491</v>
      </c>
      <c r="D96" s="32" t="s">
        <v>658</v>
      </c>
    </row>
    <row r="97" spans="1:4" ht="15" customHeight="1" x14ac:dyDescent="0.35">
      <c r="A97" s="11" t="s">
        <v>280</v>
      </c>
      <c r="B97" s="5"/>
      <c r="C97" s="6" t="s">
        <v>492</v>
      </c>
      <c r="D97" s="32" t="s">
        <v>658</v>
      </c>
    </row>
    <row r="98" spans="1:4" ht="15" customHeight="1" x14ac:dyDescent="0.35">
      <c r="A98" s="11" t="s">
        <v>281</v>
      </c>
      <c r="B98" s="5"/>
      <c r="C98" s="6" t="s">
        <v>384</v>
      </c>
      <c r="D98" s="4"/>
    </row>
    <row r="99" spans="1:4" ht="15" customHeight="1" x14ac:dyDescent="0.35">
      <c r="A99" s="11" t="s">
        <v>282</v>
      </c>
      <c r="B99" s="5"/>
      <c r="C99" s="6" t="s">
        <v>376</v>
      </c>
      <c r="D99" s="4"/>
    </row>
    <row r="100" spans="1:4" ht="15" customHeight="1" x14ac:dyDescent="0.35">
      <c r="A100" s="11" t="s">
        <v>283</v>
      </c>
      <c r="B100" s="5"/>
      <c r="C100" s="6" t="s">
        <v>558</v>
      </c>
      <c r="D100" s="4"/>
    </row>
    <row r="101" spans="1:4" ht="15" customHeight="1" x14ac:dyDescent="0.35">
      <c r="A101" s="11" t="s">
        <v>284</v>
      </c>
      <c r="B101" s="5"/>
      <c r="C101" s="6" t="s">
        <v>198</v>
      </c>
      <c r="D101" s="4"/>
    </row>
    <row r="102" spans="1:4" ht="15" customHeight="1" x14ac:dyDescent="0.35">
      <c r="A102" s="11" t="s">
        <v>285</v>
      </c>
      <c r="B102" s="5"/>
      <c r="C102" s="6" t="s">
        <v>186</v>
      </c>
      <c r="D102" s="4"/>
    </row>
    <row r="103" spans="1:4" ht="15" customHeight="1" x14ac:dyDescent="0.35">
      <c r="A103" s="11" t="s">
        <v>286</v>
      </c>
      <c r="B103" s="5"/>
      <c r="C103" s="6" t="s">
        <v>484</v>
      </c>
      <c r="D103" s="4"/>
    </row>
    <row r="104" spans="1:4" ht="15" customHeight="1" x14ac:dyDescent="0.35">
      <c r="A104" s="11" t="s">
        <v>287</v>
      </c>
      <c r="B104" s="5"/>
      <c r="C104" s="6" t="s">
        <v>488</v>
      </c>
      <c r="D104" s="4"/>
    </row>
    <row r="105" spans="1:4" s="28" customFormat="1" ht="75" customHeight="1" x14ac:dyDescent="0.35">
      <c r="A105" s="16" t="s">
        <v>288</v>
      </c>
      <c r="B105" s="17"/>
      <c r="C105" s="18" t="s">
        <v>197</v>
      </c>
      <c r="D105" s="15"/>
    </row>
    <row r="106" spans="1:4" s="28" customFormat="1" ht="45" customHeight="1" x14ac:dyDescent="0.35">
      <c r="A106" s="16" t="s">
        <v>289</v>
      </c>
      <c r="B106" s="17"/>
      <c r="C106" s="18" t="s">
        <v>187</v>
      </c>
      <c r="D106" s="15"/>
    </row>
    <row r="108" spans="1:4" ht="15" customHeight="1" x14ac:dyDescent="0.35">
      <c r="A108" s="11" t="s">
        <v>290</v>
      </c>
      <c r="B108" s="5"/>
      <c r="C108" s="6" t="s">
        <v>491</v>
      </c>
      <c r="D108" s="32" t="s">
        <v>658</v>
      </c>
    </row>
    <row r="109" spans="1:4" ht="15" customHeight="1" x14ac:dyDescent="0.35">
      <c r="A109" s="11" t="s">
        <v>291</v>
      </c>
      <c r="B109" s="5"/>
      <c r="C109" s="6" t="s">
        <v>492</v>
      </c>
      <c r="D109" s="32" t="s">
        <v>658</v>
      </c>
    </row>
    <row r="110" spans="1:4" ht="15" customHeight="1" x14ac:dyDescent="0.35">
      <c r="A110" s="11" t="s">
        <v>327</v>
      </c>
      <c r="B110" s="5"/>
      <c r="C110" s="6" t="s">
        <v>385</v>
      </c>
      <c r="D110" s="4"/>
    </row>
    <row r="111" spans="1:4" ht="15" customHeight="1" x14ac:dyDescent="0.35">
      <c r="A111" s="11" t="s">
        <v>328</v>
      </c>
      <c r="B111" s="5"/>
      <c r="C111" s="6" t="s">
        <v>376</v>
      </c>
      <c r="D111" s="4"/>
    </row>
    <row r="112" spans="1:4" ht="15" customHeight="1" x14ac:dyDescent="0.35">
      <c r="A112" s="11" t="s">
        <v>329</v>
      </c>
      <c r="B112" s="5"/>
      <c r="C112" s="6" t="s">
        <v>558</v>
      </c>
      <c r="D112" s="4"/>
    </row>
    <row r="113" spans="1:4" ht="15" customHeight="1" x14ac:dyDescent="0.35">
      <c r="A113" s="11" t="s">
        <v>330</v>
      </c>
      <c r="B113" s="5"/>
      <c r="C113" s="6" t="s">
        <v>198</v>
      </c>
      <c r="D113" s="4"/>
    </row>
    <row r="114" spans="1:4" ht="15" customHeight="1" x14ac:dyDescent="0.35">
      <c r="A114" s="11" t="s">
        <v>331</v>
      </c>
      <c r="B114" s="5"/>
      <c r="C114" s="6" t="s">
        <v>186</v>
      </c>
      <c r="D114" s="4"/>
    </row>
    <row r="115" spans="1:4" ht="15" customHeight="1" x14ac:dyDescent="0.35">
      <c r="A115" s="11" t="s">
        <v>332</v>
      </c>
      <c r="B115" s="5"/>
      <c r="C115" s="6" t="s">
        <v>484</v>
      </c>
      <c r="D115" s="4"/>
    </row>
    <row r="116" spans="1:4" ht="15" customHeight="1" x14ac:dyDescent="0.35">
      <c r="A116" s="11" t="s">
        <v>333</v>
      </c>
      <c r="B116" s="5"/>
      <c r="C116" s="6" t="s">
        <v>488</v>
      </c>
      <c r="D116" s="4"/>
    </row>
    <row r="117" spans="1:4" s="28" customFormat="1" ht="75" customHeight="1" x14ac:dyDescent="0.35">
      <c r="A117" s="16" t="s">
        <v>334</v>
      </c>
      <c r="B117" s="17"/>
      <c r="C117" s="18" t="s">
        <v>197</v>
      </c>
      <c r="D117" s="15"/>
    </row>
    <row r="118" spans="1:4" s="28" customFormat="1" ht="45" customHeight="1" x14ac:dyDescent="0.35">
      <c r="A118" s="16" t="s">
        <v>335</v>
      </c>
      <c r="B118" s="17"/>
      <c r="C118" s="18" t="s">
        <v>187</v>
      </c>
      <c r="D118" s="15"/>
    </row>
    <row r="120" spans="1:4" ht="15" customHeight="1" x14ac:dyDescent="0.35">
      <c r="A120" s="11" t="s">
        <v>336</v>
      </c>
      <c r="B120" s="5"/>
      <c r="C120" s="6" t="s">
        <v>491</v>
      </c>
      <c r="D120" s="32" t="s">
        <v>658</v>
      </c>
    </row>
    <row r="121" spans="1:4" ht="15" customHeight="1" x14ac:dyDescent="0.35">
      <c r="A121" s="11" t="s">
        <v>337</v>
      </c>
      <c r="B121" s="5"/>
      <c r="C121" s="6" t="s">
        <v>492</v>
      </c>
      <c r="D121" s="32" t="s">
        <v>658</v>
      </c>
    </row>
    <row r="122" spans="1:4" ht="15" customHeight="1" x14ac:dyDescent="0.35">
      <c r="A122" s="11" t="s">
        <v>338</v>
      </c>
      <c r="B122" s="5"/>
      <c r="C122" s="6" t="s">
        <v>386</v>
      </c>
      <c r="D122" s="4"/>
    </row>
    <row r="123" spans="1:4" ht="15" customHeight="1" x14ac:dyDescent="0.35">
      <c r="A123" s="11" t="s">
        <v>339</v>
      </c>
      <c r="B123" s="5"/>
      <c r="C123" s="6" t="s">
        <v>376</v>
      </c>
      <c r="D123" s="4"/>
    </row>
    <row r="124" spans="1:4" ht="15" customHeight="1" x14ac:dyDescent="0.35">
      <c r="A124" s="11" t="s">
        <v>340</v>
      </c>
      <c r="B124" s="5"/>
      <c r="C124" s="6" t="s">
        <v>558</v>
      </c>
      <c r="D124" s="4"/>
    </row>
    <row r="125" spans="1:4" ht="15" customHeight="1" x14ac:dyDescent="0.35">
      <c r="A125" s="11" t="s">
        <v>341</v>
      </c>
      <c r="B125" s="5"/>
      <c r="C125" s="6" t="s">
        <v>198</v>
      </c>
      <c r="D125" s="4"/>
    </row>
    <row r="126" spans="1:4" ht="15" customHeight="1" x14ac:dyDescent="0.35">
      <c r="A126" s="11" t="s">
        <v>342</v>
      </c>
      <c r="B126" s="5"/>
      <c r="C126" s="6" t="s">
        <v>186</v>
      </c>
      <c r="D126" s="4"/>
    </row>
    <row r="127" spans="1:4" ht="15" customHeight="1" x14ac:dyDescent="0.35">
      <c r="A127" s="11" t="s">
        <v>343</v>
      </c>
      <c r="B127" s="5"/>
      <c r="C127" s="6" t="s">
        <v>484</v>
      </c>
      <c r="D127" s="4"/>
    </row>
    <row r="128" spans="1:4" ht="15" customHeight="1" x14ac:dyDescent="0.35">
      <c r="A128" s="11" t="s">
        <v>344</v>
      </c>
      <c r="B128" s="5"/>
      <c r="C128" s="6" t="s">
        <v>488</v>
      </c>
      <c r="D128" s="4"/>
    </row>
    <row r="129" spans="1:4" s="28" customFormat="1" ht="75" customHeight="1" x14ac:dyDescent="0.35">
      <c r="A129" s="16" t="s">
        <v>345</v>
      </c>
      <c r="B129" s="17"/>
      <c r="C129" s="18" t="s">
        <v>197</v>
      </c>
      <c r="D129" s="15"/>
    </row>
    <row r="130" spans="1:4" s="28" customFormat="1" ht="45" customHeight="1" x14ac:dyDescent="0.35">
      <c r="A130" s="16" t="s">
        <v>346</v>
      </c>
      <c r="B130" s="17"/>
      <c r="C130" s="18" t="s">
        <v>187</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topLeftCell="C19" zoomScale="80" zoomScaleNormal="80" workbookViewId="0">
      <selection activeCell="D37" sqref="D37"/>
    </sheetView>
  </sheetViews>
  <sheetFormatPr defaultColWidth="9.08984375" defaultRowHeight="15" customHeight="1" x14ac:dyDescent="0.35"/>
  <cols>
    <col min="1" max="1" width="6.453125" style="13" customWidth="1"/>
    <col min="2" max="2" width="2.90625" style="7" customWidth="1"/>
    <col min="3" max="3" width="42.90625" style="7" customWidth="1"/>
    <col min="4" max="4" width="81.453125" style="7" customWidth="1"/>
    <col min="5" max="5" width="2.90625" style="7" customWidth="1"/>
    <col min="6" max="16384" width="9.089843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210</v>
      </c>
      <c r="D6" s="36"/>
    </row>
    <row r="7" spans="1:4" ht="15" customHeight="1" x14ac:dyDescent="0.35">
      <c r="A7" s="11" t="s">
        <v>121</v>
      </c>
      <c r="B7" s="5"/>
      <c r="C7" s="6" t="s">
        <v>105</v>
      </c>
      <c r="D7" s="12" t="str">
        <f>candidatura</f>
        <v xml:space="preserve">Matteo Balderacchi; </v>
      </c>
    </row>
    <row r="8" spans="1:4" ht="15" customHeight="1" x14ac:dyDescent="0.35">
      <c r="A8" s="11"/>
      <c r="B8" s="5"/>
      <c r="C8" s="5"/>
      <c r="D8" s="5"/>
    </row>
    <row r="9" spans="1:4" ht="20" x14ac:dyDescent="0.35">
      <c r="A9" s="11"/>
      <c r="B9" s="5"/>
      <c r="C9" s="33" t="s">
        <v>661</v>
      </c>
      <c r="D9" s="33"/>
    </row>
    <row r="10" spans="1:4" ht="30" customHeight="1" x14ac:dyDescent="0.35">
      <c r="A10" s="11"/>
      <c r="B10" s="5"/>
      <c r="C10" s="37" t="s">
        <v>478</v>
      </c>
      <c r="D10" s="37"/>
    </row>
    <row r="11" spans="1:4" ht="15" customHeight="1" x14ac:dyDescent="0.35">
      <c r="A11" s="11"/>
      <c r="B11" s="5"/>
      <c r="C11" s="5"/>
      <c r="D11" s="5"/>
    </row>
    <row r="12" spans="1:4" ht="15" customHeight="1" x14ac:dyDescent="0.35">
      <c r="A12" s="11" t="s">
        <v>402</v>
      </c>
      <c r="B12" s="5"/>
      <c r="C12" s="6" t="s">
        <v>387</v>
      </c>
      <c r="D12" s="4" t="s">
        <v>716</v>
      </c>
    </row>
    <row r="13" spans="1:4" ht="15" customHeight="1" x14ac:dyDescent="0.35">
      <c r="A13" s="11" t="s">
        <v>403</v>
      </c>
      <c r="B13" s="5"/>
      <c r="C13" s="6" t="s">
        <v>388</v>
      </c>
      <c r="D13" s="4" t="s">
        <v>394</v>
      </c>
    </row>
    <row r="14" spans="1:4" ht="15" customHeight="1" x14ac:dyDescent="0.35">
      <c r="A14" s="11" t="s">
        <v>404</v>
      </c>
      <c r="B14" s="5"/>
      <c r="C14" s="6" t="s">
        <v>389</v>
      </c>
      <c r="D14" s="4" t="s">
        <v>395</v>
      </c>
    </row>
    <row r="15" spans="1:4" ht="60" customHeight="1" x14ac:dyDescent="0.35">
      <c r="A15" s="16" t="s">
        <v>405</v>
      </c>
      <c r="B15" s="17"/>
      <c r="C15" s="18" t="s">
        <v>672</v>
      </c>
      <c r="D15" s="15" t="s">
        <v>717</v>
      </c>
    </row>
    <row r="16" spans="1:4" ht="60" customHeight="1" x14ac:dyDescent="0.35">
      <c r="A16" s="16" t="s">
        <v>406</v>
      </c>
      <c r="B16" s="17"/>
      <c r="C16" s="18" t="s">
        <v>673</v>
      </c>
      <c r="D16" s="15" t="s">
        <v>718</v>
      </c>
    </row>
    <row r="17" spans="1:4" ht="15" customHeight="1" x14ac:dyDescent="0.35">
      <c r="A17" s="11" t="s">
        <v>407</v>
      </c>
      <c r="B17" s="5"/>
      <c r="C17" s="6" t="s">
        <v>348</v>
      </c>
      <c r="D17" s="4" t="s">
        <v>719</v>
      </c>
    </row>
    <row r="18" spans="1:4" ht="15" customHeight="1" x14ac:dyDescent="0.35">
      <c r="A18" s="11" t="s">
        <v>408</v>
      </c>
      <c r="B18" s="5"/>
      <c r="C18" s="6" t="s">
        <v>390</v>
      </c>
      <c r="D18" s="4" t="s">
        <v>397</v>
      </c>
    </row>
    <row r="19" spans="1:4" ht="15" customHeight="1" x14ac:dyDescent="0.35">
      <c r="A19" s="11" t="s">
        <v>409</v>
      </c>
      <c r="B19" s="5"/>
      <c r="C19" s="6" t="s">
        <v>391</v>
      </c>
      <c r="D19" s="4" t="s">
        <v>309</v>
      </c>
    </row>
    <row r="20" spans="1:4" ht="15" customHeight="1" x14ac:dyDescent="0.35">
      <c r="A20" s="11"/>
      <c r="B20" s="5"/>
      <c r="C20" s="5"/>
      <c r="D20" s="5"/>
    </row>
    <row r="21" spans="1:4" ht="15" customHeight="1" x14ac:dyDescent="0.35">
      <c r="A21" s="11" t="s">
        <v>410</v>
      </c>
      <c r="B21" s="5"/>
      <c r="C21" s="6" t="s">
        <v>387</v>
      </c>
      <c r="D21" s="4" t="s">
        <v>720</v>
      </c>
    </row>
    <row r="22" spans="1:4" ht="15" customHeight="1" x14ac:dyDescent="0.35">
      <c r="A22" s="11" t="s">
        <v>411</v>
      </c>
      <c r="B22" s="5"/>
      <c r="C22" s="6" t="s">
        <v>388</v>
      </c>
      <c r="D22" s="4" t="s">
        <v>393</v>
      </c>
    </row>
    <row r="23" spans="1:4" ht="15" customHeight="1" x14ac:dyDescent="0.35">
      <c r="A23" s="11" t="s">
        <v>412</v>
      </c>
      <c r="B23" s="5"/>
      <c r="C23" s="6" t="s">
        <v>389</v>
      </c>
      <c r="D23" s="4" t="s">
        <v>676</v>
      </c>
    </row>
    <row r="24" spans="1:4" ht="60" customHeight="1" x14ac:dyDescent="0.35">
      <c r="A24" s="16" t="s">
        <v>413</v>
      </c>
      <c r="B24" s="17"/>
      <c r="C24" s="18" t="s">
        <v>674</v>
      </c>
      <c r="D24" s="15" t="s">
        <v>721</v>
      </c>
    </row>
    <row r="25" spans="1:4" ht="60" customHeight="1" x14ac:dyDescent="0.35">
      <c r="A25" s="16" t="s">
        <v>414</v>
      </c>
      <c r="B25" s="17"/>
      <c r="C25" s="18" t="s">
        <v>673</v>
      </c>
      <c r="D25" s="15" t="s">
        <v>724</v>
      </c>
    </row>
    <row r="26" spans="1:4" ht="15" customHeight="1" x14ac:dyDescent="0.35">
      <c r="A26" s="11" t="s">
        <v>415</v>
      </c>
      <c r="B26" s="5"/>
      <c r="C26" s="6" t="s">
        <v>348</v>
      </c>
      <c r="D26" s="4" t="s">
        <v>722</v>
      </c>
    </row>
    <row r="27" spans="1:4" ht="15" customHeight="1" x14ac:dyDescent="0.35">
      <c r="A27" s="11" t="s">
        <v>416</v>
      </c>
      <c r="B27" s="5"/>
      <c r="C27" s="6" t="s">
        <v>390</v>
      </c>
      <c r="D27" s="4" t="s">
        <v>397</v>
      </c>
    </row>
    <row r="28" spans="1:4" ht="15" customHeight="1" x14ac:dyDescent="0.35">
      <c r="A28" s="11" t="s">
        <v>417</v>
      </c>
      <c r="B28" s="5"/>
      <c r="C28" s="6" t="s">
        <v>391</v>
      </c>
      <c r="D28" s="4" t="s">
        <v>302</v>
      </c>
    </row>
    <row r="29" spans="1:4" ht="15" customHeight="1" x14ac:dyDescent="0.35">
      <c r="A29" s="11"/>
      <c r="B29" s="5"/>
      <c r="C29" s="5"/>
      <c r="D29" s="5"/>
    </row>
    <row r="30" spans="1:4" ht="15" customHeight="1" x14ac:dyDescent="0.35">
      <c r="A30" s="11" t="s">
        <v>418</v>
      </c>
      <c r="B30" s="5"/>
      <c r="C30" s="6" t="s">
        <v>387</v>
      </c>
      <c r="D30" s="4" t="s">
        <v>723</v>
      </c>
    </row>
    <row r="31" spans="1:4" ht="15" customHeight="1" x14ac:dyDescent="0.35">
      <c r="A31" s="11" t="s">
        <v>419</v>
      </c>
      <c r="B31" s="5"/>
      <c r="C31" s="6" t="s">
        <v>388</v>
      </c>
      <c r="D31" s="4" t="s">
        <v>394</v>
      </c>
    </row>
    <row r="32" spans="1:4" ht="15" customHeight="1" x14ac:dyDescent="0.35">
      <c r="A32" s="11" t="s">
        <v>420</v>
      </c>
      <c r="B32" s="5"/>
      <c r="C32" s="6" t="s">
        <v>389</v>
      </c>
      <c r="D32" s="4" t="s">
        <v>395</v>
      </c>
    </row>
    <row r="33" spans="1:4" ht="60" customHeight="1" x14ac:dyDescent="0.35">
      <c r="A33" s="16" t="s">
        <v>421</v>
      </c>
      <c r="B33" s="17"/>
      <c r="C33" s="18" t="s">
        <v>675</v>
      </c>
      <c r="D33" s="15" t="s">
        <v>725</v>
      </c>
    </row>
    <row r="34" spans="1:4" ht="60" customHeight="1" x14ac:dyDescent="0.35">
      <c r="A34" s="16" t="s">
        <v>422</v>
      </c>
      <c r="B34" s="17"/>
      <c r="C34" s="18" t="s">
        <v>673</v>
      </c>
      <c r="D34" s="15" t="s">
        <v>726</v>
      </c>
    </row>
    <row r="35" spans="1:4" ht="15" customHeight="1" x14ac:dyDescent="0.35">
      <c r="A35" s="11" t="s">
        <v>423</v>
      </c>
      <c r="B35" s="5"/>
      <c r="C35" s="6" t="s">
        <v>348</v>
      </c>
      <c r="D35" s="4" t="s">
        <v>727</v>
      </c>
    </row>
    <row r="36" spans="1:4" ht="15" customHeight="1" x14ac:dyDescent="0.35">
      <c r="A36" s="11" t="s">
        <v>424</v>
      </c>
      <c r="B36" s="5"/>
      <c r="C36" s="6" t="s">
        <v>390</v>
      </c>
      <c r="D36" s="4" t="s">
        <v>397</v>
      </c>
    </row>
    <row r="37" spans="1:4" ht="15" customHeight="1" x14ac:dyDescent="0.35">
      <c r="A37" s="11" t="s">
        <v>425</v>
      </c>
      <c r="B37" s="5"/>
      <c r="C37" s="6" t="s">
        <v>391</v>
      </c>
      <c r="D37" s="4" t="s">
        <v>302</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zoomScaleNormal="100" workbookViewId="0">
      <selection activeCell="D64" sqref="D64"/>
    </sheetView>
  </sheetViews>
  <sheetFormatPr defaultColWidth="9.08984375" defaultRowHeight="15" customHeight="1" x14ac:dyDescent="0.35"/>
  <cols>
    <col min="1" max="1" width="6.453125" style="13" customWidth="1"/>
    <col min="2" max="2" width="2.90625" style="7" customWidth="1"/>
    <col min="3" max="3" width="42.90625" style="7" customWidth="1"/>
    <col min="4" max="4" width="81.453125" style="7" customWidth="1"/>
    <col min="5" max="5" width="2.90625" style="7" customWidth="1"/>
    <col min="6" max="16384" width="9.089843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122</v>
      </c>
      <c r="D6" s="36"/>
    </row>
    <row r="7" spans="1:4" ht="15" customHeight="1" x14ac:dyDescent="0.35">
      <c r="A7" s="11" t="s">
        <v>123</v>
      </c>
      <c r="B7" s="5"/>
      <c r="C7" s="6" t="s">
        <v>105</v>
      </c>
      <c r="D7" s="12" t="str">
        <f>candidatura</f>
        <v xml:space="preserve">Matteo Balderacchi; </v>
      </c>
    </row>
    <row r="8" spans="1:4" ht="15" customHeight="1" x14ac:dyDescent="0.35">
      <c r="A8" s="11"/>
      <c r="B8" s="5"/>
      <c r="C8" s="5"/>
      <c r="D8" s="5"/>
    </row>
    <row r="9" spans="1:4" ht="20" x14ac:dyDescent="0.35">
      <c r="A9" s="11"/>
      <c r="B9" s="5"/>
      <c r="C9" s="33" t="s">
        <v>479</v>
      </c>
      <c r="D9" s="33"/>
    </row>
    <row r="10" spans="1:4" ht="15" customHeight="1" x14ac:dyDescent="0.35">
      <c r="A10" s="11"/>
      <c r="B10" s="5"/>
      <c r="C10" s="5"/>
      <c r="D10" s="5"/>
    </row>
    <row r="11" spans="1:4" ht="15" customHeight="1" x14ac:dyDescent="0.35">
      <c r="A11" s="11" t="s">
        <v>432</v>
      </c>
      <c r="B11" s="5"/>
      <c r="C11" s="6" t="s">
        <v>353</v>
      </c>
      <c r="D11" s="12" t="str">
        <f>spec_principale</f>
        <v>AGROALIMENTARE</v>
      </c>
    </row>
    <row r="12" spans="1:4" ht="15" customHeight="1" x14ac:dyDescent="0.35">
      <c r="A12" s="11" t="s">
        <v>433</v>
      </c>
      <c r="B12" s="5"/>
      <c r="C12" s="6" t="s">
        <v>355</v>
      </c>
      <c r="D12" s="12" t="str">
        <f>ads1_principale</f>
        <v>AG1 Sistemi produttivi per la sostenibilità delle biorisorse</v>
      </c>
    </row>
    <row r="13" spans="1:4" ht="15" customHeight="1" x14ac:dyDescent="0.35">
      <c r="A13" s="11" t="s">
        <v>434</v>
      </c>
      <c r="B13" s="5"/>
      <c r="C13" s="6" t="s">
        <v>356</v>
      </c>
      <c r="D13" s="12" t="str">
        <f>ads1_secondaria</f>
        <v>AG2 Ingredienti sostenibili per un’industria alimentare competitiva</v>
      </c>
    </row>
    <row r="14" spans="1:4" ht="15" customHeight="1" x14ac:dyDescent="0.35">
      <c r="A14" s="11" t="s">
        <v>435</v>
      </c>
      <c r="B14" s="5"/>
      <c r="C14" s="6" t="s">
        <v>474</v>
      </c>
      <c r="D14" s="12" t="str">
        <f>ads1_terziaria</f>
        <v>AG3 Alimenti sicuri per un consumo sostenibile</v>
      </c>
    </row>
    <row r="15" spans="1:4" ht="15" customHeight="1" x14ac:dyDescent="0.35">
      <c r="A15" s="11"/>
      <c r="B15" s="5"/>
      <c r="C15" s="5"/>
      <c r="D15" s="5"/>
    </row>
    <row r="16" spans="1:4" ht="15" customHeight="1" x14ac:dyDescent="0.35">
      <c r="A16" s="11" t="s">
        <v>436</v>
      </c>
      <c r="B16" s="5"/>
      <c r="C16" s="6" t="s">
        <v>363</v>
      </c>
      <c r="D16" s="12" t="str">
        <f>l1_tema</f>
        <v>scienze agrarie</v>
      </c>
    </row>
    <row r="17" spans="1:4" ht="15" customHeight="1" x14ac:dyDescent="0.35">
      <c r="A17" s="11" t="s">
        <v>437</v>
      </c>
      <c r="B17" s="5"/>
      <c r="C17" s="6" t="s">
        <v>364</v>
      </c>
      <c r="D17" s="12">
        <f>l2_tema</f>
        <v>0</v>
      </c>
    </row>
    <row r="18" spans="1:4" ht="15" customHeight="1" x14ac:dyDescent="0.35">
      <c r="A18" s="11" t="s">
        <v>438</v>
      </c>
      <c r="B18" s="5"/>
      <c r="C18" s="6" t="s">
        <v>365</v>
      </c>
      <c r="D18" s="12" t="str">
        <f>dot_tema</f>
        <v>Chimica, Biochimica ed Ecologica degli antiparassitari</v>
      </c>
    </row>
    <row r="19" spans="1:4" ht="15" customHeight="1" x14ac:dyDescent="0.35">
      <c r="A19" s="11" t="s">
        <v>439</v>
      </c>
      <c r="B19" s="5"/>
      <c r="C19" s="6" t="s">
        <v>366</v>
      </c>
      <c r="D19" s="12">
        <f>m2l_tema</f>
        <v>0</v>
      </c>
    </row>
    <row r="20" spans="1:4" ht="15" customHeight="1" x14ac:dyDescent="0.35">
      <c r="A20" s="11"/>
      <c r="B20" s="5"/>
      <c r="C20" s="5"/>
      <c r="D20" s="5"/>
    </row>
    <row r="21" spans="1:4" ht="45" customHeight="1" x14ac:dyDescent="0.35">
      <c r="A21" s="11"/>
      <c r="B21" s="5"/>
      <c r="C21" s="37" t="s">
        <v>431</v>
      </c>
      <c r="D21" s="37"/>
    </row>
    <row r="22" spans="1:4" ht="262.5" customHeight="1" x14ac:dyDescent="0.35">
      <c r="A22" s="16" t="s">
        <v>440</v>
      </c>
      <c r="B22" s="5"/>
      <c r="C22" s="27" t="s">
        <v>429</v>
      </c>
      <c r="D22" s="14" t="s">
        <v>728</v>
      </c>
    </row>
    <row r="23" spans="1:4" ht="15" customHeight="1" x14ac:dyDescent="0.35">
      <c r="A23" s="11"/>
      <c r="B23" s="5"/>
      <c r="C23" s="5"/>
      <c r="D23" s="5"/>
    </row>
    <row r="24" spans="1:4" ht="15" customHeight="1" x14ac:dyDescent="0.35">
      <c r="A24" s="11" t="s">
        <v>441</v>
      </c>
      <c r="B24" s="5"/>
      <c r="C24" s="6" t="s">
        <v>367</v>
      </c>
      <c r="D24" s="12" t="str">
        <f>ep1_denominazione</f>
        <v>me stesso</v>
      </c>
    </row>
    <row r="25" spans="1:4" ht="15" customHeight="1" x14ac:dyDescent="0.35">
      <c r="A25" s="11" t="s">
        <v>442</v>
      </c>
      <c r="B25" s="5"/>
      <c r="C25" s="6" t="s">
        <v>368</v>
      </c>
      <c r="D25" s="12" t="str">
        <f>ep2_denominazione</f>
        <v>Università Cattolica del Sacro Cuore</v>
      </c>
    </row>
    <row r="26" spans="1:4" ht="15" customHeight="1" x14ac:dyDescent="0.35">
      <c r="A26" s="11" t="s">
        <v>443</v>
      </c>
      <c r="B26" s="5"/>
      <c r="C26" s="6" t="s">
        <v>369</v>
      </c>
      <c r="D26" s="12" t="str">
        <f>ep3_denominazione</f>
        <v>Università politecnica delle Marche - SAPROV</v>
      </c>
    </row>
    <row r="27" spans="1:4" ht="15" customHeight="1" x14ac:dyDescent="0.35">
      <c r="A27" s="11" t="s">
        <v>444</v>
      </c>
      <c r="B27" s="5"/>
      <c r="C27" s="6" t="s">
        <v>370</v>
      </c>
      <c r="D27" s="12" t="str">
        <f>ep4_denominazione</f>
        <v>Università Cattolica del Sacro Cuore</v>
      </c>
    </row>
    <row r="28" spans="1:4" ht="15" customHeight="1" x14ac:dyDescent="0.35">
      <c r="A28" s="11" t="s">
        <v>445</v>
      </c>
      <c r="B28" s="5"/>
      <c r="C28" s="6" t="s">
        <v>371</v>
      </c>
      <c r="D28" s="12" t="str">
        <f>ep5_denominazione</f>
        <v>Università Cattolica del Sacro Cuore</v>
      </c>
    </row>
    <row r="29" spans="1:4" ht="15" customHeight="1" x14ac:dyDescent="0.35">
      <c r="A29" s="11" t="s">
        <v>446</v>
      </c>
      <c r="B29" s="5"/>
      <c r="C29" s="6" t="s">
        <v>372</v>
      </c>
      <c r="D29" s="12">
        <f>ep6_denominazione</f>
        <v>0</v>
      </c>
    </row>
    <row r="30" spans="1:4" ht="15" customHeight="1" x14ac:dyDescent="0.35">
      <c r="A30" s="11" t="s">
        <v>447</v>
      </c>
      <c r="B30" s="5"/>
      <c r="C30" s="6" t="s">
        <v>373</v>
      </c>
      <c r="D30" s="12">
        <f>ep7_denominazione</f>
        <v>0</v>
      </c>
    </row>
    <row r="31" spans="1:4" ht="15" customHeight="1" x14ac:dyDescent="0.35">
      <c r="A31" s="11" t="s">
        <v>448</v>
      </c>
      <c r="B31" s="5"/>
      <c r="C31" s="6" t="s">
        <v>374</v>
      </c>
      <c r="D31" s="12">
        <f>ep8_denominazione</f>
        <v>0</v>
      </c>
    </row>
    <row r="32" spans="1:4" ht="15" customHeight="1" x14ac:dyDescent="0.35">
      <c r="A32" s="11" t="s">
        <v>449</v>
      </c>
      <c r="B32" s="5"/>
      <c r="C32" s="6" t="s">
        <v>375</v>
      </c>
      <c r="D32" s="12">
        <f>ep9_denominazione</f>
        <v>0</v>
      </c>
    </row>
    <row r="33" spans="1:4" ht="15" customHeight="1" x14ac:dyDescent="0.35">
      <c r="A33" s="11" t="s">
        <v>450</v>
      </c>
      <c r="B33" s="5"/>
      <c r="C33" s="6" t="s">
        <v>211</v>
      </c>
      <c r="D33" s="12">
        <f>ep10_denominazione</f>
        <v>0</v>
      </c>
    </row>
    <row r="34" spans="1:4" ht="45" customHeight="1" x14ac:dyDescent="0.35">
      <c r="A34" s="11"/>
      <c r="B34" s="5"/>
      <c r="C34" s="37" t="s">
        <v>481</v>
      </c>
      <c r="D34" s="37"/>
    </row>
    <row r="35" spans="1:4" ht="262.5" customHeight="1" x14ac:dyDescent="0.35">
      <c r="A35" s="16" t="s">
        <v>451</v>
      </c>
      <c r="B35" s="5"/>
      <c r="C35" s="27" t="s">
        <v>430</v>
      </c>
      <c r="D35" s="14" t="s">
        <v>729</v>
      </c>
    </row>
    <row r="36" spans="1:4" ht="15" customHeight="1" x14ac:dyDescent="0.35">
      <c r="A36" s="11"/>
      <c r="B36" s="5"/>
      <c r="C36" s="5"/>
      <c r="D36" s="5"/>
    </row>
    <row r="37" spans="1:4" ht="20" x14ac:dyDescent="0.35">
      <c r="A37" s="11"/>
      <c r="B37" s="5"/>
      <c r="C37" s="33" t="s">
        <v>480</v>
      </c>
      <c r="D37" s="33"/>
    </row>
    <row r="38" spans="1:4" ht="15" customHeight="1" x14ac:dyDescent="0.35">
      <c r="A38" s="11"/>
      <c r="B38" s="5"/>
      <c r="C38" s="5"/>
      <c r="D38" s="5"/>
    </row>
    <row r="39" spans="1:4" ht="15" customHeight="1" x14ac:dyDescent="0.35">
      <c r="A39" s="11" t="s">
        <v>452</v>
      </c>
      <c r="B39" s="5"/>
      <c r="C39" s="6" t="s">
        <v>354</v>
      </c>
      <c r="D39" s="12" t="str">
        <f>spec_secondaria</f>
        <v>COMPETITIVITÀ_IMPRESE</v>
      </c>
    </row>
    <row r="40" spans="1:4" ht="15" customHeight="1" x14ac:dyDescent="0.35">
      <c r="A40" s="11" t="s">
        <v>453</v>
      </c>
      <c r="B40" s="5"/>
      <c r="C40" s="6" t="s">
        <v>357</v>
      </c>
      <c r="D40" s="12" t="str">
        <f>ads2_principale</f>
        <v>CI3 Innovazione di prodotto/servizio, strategica ed organizzativa</v>
      </c>
    </row>
    <row r="41" spans="1:4" ht="15" customHeight="1" x14ac:dyDescent="0.35">
      <c r="A41" s="11" t="s">
        <v>454</v>
      </c>
      <c r="B41" s="5"/>
      <c r="C41" s="6" t="s">
        <v>358</v>
      </c>
      <c r="D41" s="12" t="str">
        <f>ads2_secondaria</f>
        <v>CI2 Internazionalizzazione d’impresa</v>
      </c>
    </row>
    <row r="42" spans="1:4" ht="15" customHeight="1" x14ac:dyDescent="0.35">
      <c r="A42" s="11" t="s">
        <v>455</v>
      </c>
      <c r="B42" s="5"/>
      <c r="C42" s="6" t="s">
        <v>475</v>
      </c>
      <c r="D42" s="12">
        <f>ads2_terziaria</f>
        <v>0</v>
      </c>
    </row>
    <row r="43" spans="1:4" ht="15" customHeight="1" x14ac:dyDescent="0.35">
      <c r="A43" s="11"/>
      <c r="B43" s="5"/>
      <c r="C43" s="5"/>
      <c r="D43" s="5"/>
    </row>
    <row r="44" spans="1:4" ht="15" customHeight="1" x14ac:dyDescent="0.35">
      <c r="A44" s="11" t="s">
        <v>456</v>
      </c>
      <c r="B44" s="5"/>
      <c r="C44" s="6" t="s">
        <v>363</v>
      </c>
      <c r="D44" s="12" t="str">
        <f>l1_tema</f>
        <v>scienze agrarie</v>
      </c>
    </row>
    <row r="45" spans="1:4" ht="15" customHeight="1" x14ac:dyDescent="0.35">
      <c r="A45" s="11" t="s">
        <v>457</v>
      </c>
      <c r="B45" s="5"/>
      <c r="C45" s="6" t="s">
        <v>364</v>
      </c>
      <c r="D45" s="12">
        <f>l2_tema</f>
        <v>0</v>
      </c>
    </row>
    <row r="46" spans="1:4" ht="15" customHeight="1" x14ac:dyDescent="0.35">
      <c r="A46" s="11" t="s">
        <v>458</v>
      </c>
      <c r="B46" s="5"/>
      <c r="C46" s="6" t="s">
        <v>365</v>
      </c>
      <c r="D46" s="12" t="str">
        <f>dot_tema</f>
        <v>Chimica, Biochimica ed Ecologica degli antiparassitari</v>
      </c>
    </row>
    <row r="47" spans="1:4" ht="15" customHeight="1" x14ac:dyDescent="0.35">
      <c r="A47" s="11" t="s">
        <v>459</v>
      </c>
      <c r="B47" s="5"/>
      <c r="C47" s="6" t="s">
        <v>366</v>
      </c>
      <c r="D47" s="12">
        <f>m2l_tema</f>
        <v>0</v>
      </c>
    </row>
    <row r="48" spans="1:4" ht="15" customHeight="1" x14ac:dyDescent="0.35">
      <c r="A48" s="11"/>
      <c r="B48" s="5"/>
      <c r="C48" s="5"/>
      <c r="D48" s="5"/>
    </row>
    <row r="49" spans="1:4" ht="60" customHeight="1" x14ac:dyDescent="0.35">
      <c r="A49" s="11"/>
      <c r="B49" s="5"/>
      <c r="C49" s="37" t="s">
        <v>482</v>
      </c>
      <c r="D49" s="37"/>
    </row>
    <row r="50" spans="1:4" ht="262.5" customHeight="1" x14ac:dyDescent="0.35">
      <c r="A50" s="16" t="s">
        <v>460</v>
      </c>
      <c r="B50" s="5"/>
      <c r="C50" s="27" t="s">
        <v>429</v>
      </c>
      <c r="D50" s="15" t="s">
        <v>728</v>
      </c>
    </row>
    <row r="51" spans="1:4" ht="15" customHeight="1" x14ac:dyDescent="0.35">
      <c r="A51" s="11"/>
      <c r="B51" s="5"/>
      <c r="C51" s="5"/>
      <c r="D51" s="5"/>
    </row>
    <row r="52" spans="1:4" ht="15" customHeight="1" x14ac:dyDescent="0.35">
      <c r="A52" s="11" t="s">
        <v>461</v>
      </c>
      <c r="B52" s="5"/>
      <c r="C52" s="6" t="s">
        <v>367</v>
      </c>
      <c r="D52" s="12" t="str">
        <f>ep1_denominazione</f>
        <v>me stesso</v>
      </c>
    </row>
    <row r="53" spans="1:4" ht="15" customHeight="1" x14ac:dyDescent="0.35">
      <c r="A53" s="11" t="s">
        <v>462</v>
      </c>
      <c r="B53" s="5"/>
      <c r="C53" s="6" t="s">
        <v>368</v>
      </c>
      <c r="D53" s="12" t="str">
        <f>ep2_denominazione</f>
        <v>Università Cattolica del Sacro Cuore</v>
      </c>
    </row>
    <row r="54" spans="1:4" ht="15" customHeight="1" x14ac:dyDescent="0.35">
      <c r="A54" s="11" t="s">
        <v>463</v>
      </c>
      <c r="B54" s="5"/>
      <c r="C54" s="6" t="s">
        <v>369</v>
      </c>
      <c r="D54" s="12" t="str">
        <f>ep3_denominazione</f>
        <v>Università politecnica delle Marche - SAPROV</v>
      </c>
    </row>
    <row r="55" spans="1:4" ht="15" customHeight="1" x14ac:dyDescent="0.35">
      <c r="A55" s="11" t="s">
        <v>464</v>
      </c>
      <c r="B55" s="5"/>
      <c r="C55" s="6" t="s">
        <v>370</v>
      </c>
      <c r="D55" s="12" t="str">
        <f>ep4_denominazione</f>
        <v>Università Cattolica del Sacro Cuore</v>
      </c>
    </row>
    <row r="56" spans="1:4" ht="15" customHeight="1" x14ac:dyDescent="0.35">
      <c r="A56" s="11" t="s">
        <v>465</v>
      </c>
      <c r="B56" s="5"/>
      <c r="C56" s="6" t="s">
        <v>371</v>
      </c>
      <c r="D56" s="12" t="str">
        <f>ep5_denominazione</f>
        <v>Università Cattolica del Sacro Cuore</v>
      </c>
    </row>
    <row r="57" spans="1:4" ht="15" customHeight="1" x14ac:dyDescent="0.35">
      <c r="A57" s="11" t="s">
        <v>466</v>
      </c>
      <c r="B57" s="5"/>
      <c r="C57" s="6" t="s">
        <v>372</v>
      </c>
      <c r="D57" s="12">
        <f>ep6_denominazione</f>
        <v>0</v>
      </c>
    </row>
    <row r="58" spans="1:4" ht="15" customHeight="1" x14ac:dyDescent="0.35">
      <c r="A58" s="11" t="s">
        <v>467</v>
      </c>
      <c r="B58" s="5"/>
      <c r="C58" s="6" t="s">
        <v>373</v>
      </c>
      <c r="D58" s="12">
        <f>ep7_denominazione</f>
        <v>0</v>
      </c>
    </row>
    <row r="59" spans="1:4" ht="15" customHeight="1" x14ac:dyDescent="0.35">
      <c r="A59" s="11" t="s">
        <v>468</v>
      </c>
      <c r="B59" s="5"/>
      <c r="C59" s="6" t="s">
        <v>374</v>
      </c>
      <c r="D59" s="12">
        <f>ep8_denominazione</f>
        <v>0</v>
      </c>
    </row>
    <row r="60" spans="1:4" ht="15" customHeight="1" x14ac:dyDescent="0.35">
      <c r="A60" s="11" t="s">
        <v>469</v>
      </c>
      <c r="B60" s="5"/>
      <c r="C60" s="6" t="s">
        <v>375</v>
      </c>
      <c r="D60" s="12">
        <f>ep9_denominazione</f>
        <v>0</v>
      </c>
    </row>
    <row r="61" spans="1:4" ht="15" customHeight="1" x14ac:dyDescent="0.35">
      <c r="A61" s="11" t="s">
        <v>470</v>
      </c>
      <c r="B61" s="5"/>
      <c r="C61" s="6" t="s">
        <v>211</v>
      </c>
      <c r="D61" s="12">
        <f>ep10_denominazione</f>
        <v>0</v>
      </c>
    </row>
    <row r="62" spans="1:4" ht="15" customHeight="1" x14ac:dyDescent="0.35">
      <c r="A62" s="11"/>
      <c r="B62" s="5"/>
      <c r="C62" s="5"/>
      <c r="D62" s="5"/>
    </row>
    <row r="63" spans="1:4" ht="60" customHeight="1" x14ac:dyDescent="0.35">
      <c r="A63" s="11"/>
      <c r="B63" s="5"/>
      <c r="C63" s="37" t="s">
        <v>483</v>
      </c>
      <c r="D63" s="37"/>
    </row>
    <row r="64" spans="1:4" ht="262.5" customHeight="1" x14ac:dyDescent="0.35">
      <c r="A64" s="16" t="s">
        <v>471</v>
      </c>
      <c r="B64" s="5"/>
      <c r="C64" s="27" t="s">
        <v>430</v>
      </c>
      <c r="D64" s="15" t="s">
        <v>730</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08984375" defaultRowHeight="15" customHeight="1" x14ac:dyDescent="0.35"/>
  <cols>
    <col min="1" max="1" width="39.90625" style="1" customWidth="1"/>
    <col min="2" max="2" width="80.54296875" style="1" bestFit="1" customWidth="1"/>
    <col min="3" max="3" width="6.36328125" style="1" bestFit="1" customWidth="1"/>
    <col min="4" max="4" width="26" style="1" bestFit="1" customWidth="1"/>
    <col min="5" max="5" width="18.6328125" style="1" bestFit="1" customWidth="1"/>
    <col min="6" max="6" width="40.6328125" style="1" bestFit="1" customWidth="1"/>
    <col min="7" max="7" width="47.54296875" style="1" bestFit="1" customWidth="1"/>
    <col min="8" max="16384" width="9.089843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669</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676</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666</v>
      </c>
    </row>
    <row r="59" spans="2:2" ht="15" customHeight="1" x14ac:dyDescent="0.35">
      <c r="B59" s="24" t="s">
        <v>667</v>
      </c>
    </row>
    <row r="60" spans="2:2" ht="15" customHeight="1" x14ac:dyDescent="0.35">
      <c r="B60" s="24" t="s">
        <v>668</v>
      </c>
    </row>
    <row r="61" spans="2:2" ht="15" customHeight="1" x14ac:dyDescent="0.35">
      <c r="B61" s="24" t="s">
        <v>662</v>
      </c>
    </row>
    <row r="62" spans="2:2" ht="15" customHeight="1" x14ac:dyDescent="0.35">
      <c r="B62" s="24" t="s">
        <v>659</v>
      </c>
    </row>
    <row r="63" spans="2:2" ht="15" customHeight="1" x14ac:dyDescent="0.35">
      <c r="B63" s="24" t="s">
        <v>664</v>
      </c>
    </row>
    <row r="64" spans="2:2" ht="15" customHeight="1" x14ac:dyDescent="0.35">
      <c r="B64" s="24" t="s">
        <v>663</v>
      </c>
    </row>
    <row r="65" spans="2:2" ht="15" customHeight="1" x14ac:dyDescent="0.35">
      <c r="B65" s="24" t="s">
        <v>665</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08984375" defaultRowHeight="15" customHeight="1" x14ac:dyDescent="0.35"/>
  <cols>
    <col min="1" max="1" width="6.36328125" style="24" bestFit="1" customWidth="1"/>
    <col min="2" max="2" width="9.6328125" style="24" bestFit="1" customWidth="1"/>
    <col min="3" max="3" width="6.36328125" style="24" bestFit="1" customWidth="1"/>
    <col min="4" max="4" width="15.08984375" style="24" bestFit="1" customWidth="1"/>
    <col min="5" max="5" width="18.08984375" style="24" bestFit="1" customWidth="1"/>
    <col min="6" max="6" width="19.08984375" style="24" bestFit="1" customWidth="1"/>
    <col min="7" max="7" width="14.54296875" style="24" bestFit="1" customWidth="1"/>
    <col min="8" max="8" width="20.90625" style="24" bestFit="1" customWidth="1"/>
    <col min="9" max="9" width="16.6328125" style="24" bestFit="1" customWidth="1"/>
    <col min="10" max="10" width="20.54296875" style="24" bestFit="1" customWidth="1"/>
    <col min="11" max="11" width="21.6328125" style="24" bestFit="1" customWidth="1"/>
    <col min="12" max="12" width="20.453125" style="24" bestFit="1" customWidth="1"/>
    <col min="13" max="13" width="16.36328125" style="24" bestFit="1" customWidth="1"/>
    <col min="14" max="14" width="20.08984375" style="24" bestFit="1" customWidth="1"/>
    <col min="15" max="15" width="21.08984375" style="24" bestFit="1" customWidth="1"/>
    <col min="16" max="16" width="23.6328125" style="24" bestFit="1" customWidth="1"/>
    <col min="17" max="17" width="10.6328125" style="24" bestFit="1" customWidth="1"/>
    <col min="18" max="18" width="21.6328125" style="24" bestFit="1" customWidth="1"/>
    <col min="19" max="19" width="9" style="24" bestFit="1" customWidth="1"/>
    <col min="20" max="20" width="9.36328125" style="24" bestFit="1" customWidth="1"/>
    <col min="21" max="21" width="4.453125" style="24" bestFit="1" customWidth="1"/>
    <col min="22" max="22" width="6.6328125" style="24" bestFit="1" customWidth="1"/>
    <col min="23" max="23" width="4.6328125" style="24" bestFit="1" customWidth="1"/>
    <col min="24" max="24" width="13.90625" style="24" bestFit="1" customWidth="1"/>
    <col min="25" max="25" width="23" style="24" bestFit="1" customWidth="1"/>
    <col min="26" max="26" width="12.36328125" style="24" bestFit="1" customWidth="1"/>
    <col min="27" max="27" width="23" style="24" bestFit="1" customWidth="1"/>
    <col min="28" max="28" width="12.36328125" style="24" bestFit="1" customWidth="1"/>
    <col min="29" max="29" width="23" style="24" bestFit="1" customWidth="1"/>
    <col min="30" max="30" width="12.36328125" style="24" bestFit="1" customWidth="1"/>
    <col min="31" max="31" width="27.08984375" style="24" bestFit="1" customWidth="1"/>
    <col min="32" max="32" width="26.36328125" style="24" bestFit="1" customWidth="1"/>
    <col min="33" max="33" width="27.08984375" style="24" bestFit="1" customWidth="1"/>
    <col min="34" max="34" width="24.54296875" style="24" bestFit="1" customWidth="1"/>
    <col min="35" max="35" width="28" style="24" bestFit="1" customWidth="1"/>
    <col min="36" max="36" width="26.36328125" style="24" bestFit="1" customWidth="1"/>
    <col min="37" max="37" width="27.08984375" style="24" bestFit="1" customWidth="1"/>
    <col min="38" max="38" width="24.54296875" style="24" bestFit="1" customWidth="1"/>
    <col min="39" max="39" width="18.08984375" style="24" bestFit="1" customWidth="1"/>
    <col min="40" max="40" width="16.36328125" style="24" bestFit="1" customWidth="1"/>
    <col min="41" max="41" width="21.453125" style="24" bestFit="1" customWidth="1"/>
    <col min="42" max="42" width="13.54296875" style="24" bestFit="1" customWidth="1"/>
    <col min="43" max="43" width="21.90625" style="24" bestFit="1" customWidth="1"/>
    <col min="44" max="44" width="22.453125" style="24" bestFit="1" customWidth="1"/>
    <col min="45" max="45" width="32.6328125" style="24" bestFit="1" customWidth="1"/>
    <col min="46" max="46" width="23" style="24" bestFit="1" customWidth="1"/>
    <col min="47" max="47" width="15.08984375" style="24" bestFit="1" customWidth="1"/>
    <col min="48" max="48" width="23.453125" style="24" bestFit="1" customWidth="1"/>
    <col min="49" max="49" width="18.08984375" style="24" bestFit="1" customWidth="1"/>
    <col min="50" max="50" width="16.36328125" style="24" bestFit="1" customWidth="1"/>
    <col min="51" max="51" width="21.453125" style="24" bestFit="1" customWidth="1"/>
    <col min="52" max="52" width="13.54296875" style="24" bestFit="1" customWidth="1"/>
    <col min="53" max="53" width="21.90625" style="24" bestFit="1" customWidth="1"/>
    <col min="54" max="54" width="22.453125" style="24" bestFit="1" customWidth="1"/>
    <col min="55" max="55" width="32.6328125" style="24" bestFit="1" customWidth="1"/>
    <col min="56" max="56" width="23" style="24" bestFit="1" customWidth="1"/>
    <col min="57" max="57" width="15.089843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90625" style="24" bestFit="1" customWidth="1"/>
    <col min="63" max="63" width="21.54296875" style="24" bestFit="1" customWidth="1"/>
    <col min="64" max="64" width="15.36328125" style="24" bestFit="1" customWidth="1"/>
    <col min="65" max="65" width="20.6328125" style="24" bestFit="1" customWidth="1"/>
    <col min="66" max="66" width="12.90625" style="24" bestFit="1" customWidth="1"/>
    <col min="67" max="67" width="21.08984375" style="24" bestFit="1" customWidth="1"/>
    <col min="68" max="68" width="21.90625" style="24" bestFit="1" customWidth="1"/>
    <col min="69" max="69" width="30.6328125" style="24" bestFit="1" customWidth="1"/>
    <col min="70" max="70" width="29" style="24" bestFit="1" customWidth="1"/>
    <col min="71" max="71" width="39.90625" style="24" bestFit="1" customWidth="1"/>
    <col min="72" max="72" width="34.453125" style="24" bestFit="1" customWidth="1"/>
    <col min="73" max="73" width="35.453125" style="24" bestFit="1" customWidth="1"/>
    <col min="74" max="74" width="23.453125" style="24" bestFit="1" customWidth="1"/>
    <col min="75" max="75" width="22.08984375" style="24" bestFit="1" customWidth="1"/>
    <col min="76" max="76" width="22" style="24" bestFit="1" customWidth="1"/>
    <col min="77" max="77" width="16.36328125" style="24" bestFit="1" customWidth="1"/>
    <col min="78" max="78" width="35.36328125" style="24" bestFit="1" customWidth="1"/>
    <col min="79" max="79" width="28.6328125" style="24" bestFit="1" customWidth="1"/>
    <col min="80" max="80" width="30.6328125" style="24" bestFit="1" customWidth="1"/>
    <col min="81" max="81" width="29" style="24" bestFit="1" customWidth="1"/>
    <col min="82" max="82" width="39.90625" style="24" bestFit="1" customWidth="1"/>
    <col min="83" max="83" width="34.453125" style="24" bestFit="1" customWidth="1"/>
    <col min="84" max="84" width="35.453125" style="24" bestFit="1" customWidth="1"/>
    <col min="85" max="85" width="23.453125" style="24" bestFit="1" customWidth="1"/>
    <col min="86" max="86" width="22.08984375" style="24" bestFit="1" customWidth="1"/>
    <col min="87" max="87" width="22" style="24" bestFit="1" customWidth="1"/>
    <col min="88" max="88" width="16.36328125" style="24" bestFit="1" customWidth="1"/>
    <col min="89" max="89" width="35.36328125" style="24" bestFit="1" customWidth="1"/>
    <col min="90" max="90" width="28.6328125" style="24" bestFit="1" customWidth="1"/>
    <col min="91" max="91" width="30.6328125" style="24" bestFit="1" customWidth="1"/>
    <col min="92" max="92" width="29" style="24" bestFit="1" customWidth="1"/>
    <col min="93" max="93" width="39.90625" style="24" bestFit="1" customWidth="1"/>
    <col min="94" max="94" width="34.453125" style="24" bestFit="1" customWidth="1"/>
    <col min="95" max="95" width="35.453125" style="24" bestFit="1" customWidth="1"/>
    <col min="96" max="96" width="23.453125" style="24" bestFit="1" customWidth="1"/>
    <col min="97" max="97" width="22.08984375" style="24" bestFit="1" customWidth="1"/>
    <col min="98" max="98" width="22" style="24" bestFit="1" customWidth="1"/>
    <col min="99" max="99" width="16.36328125" style="24" bestFit="1" customWidth="1"/>
    <col min="100" max="100" width="35.36328125" style="24" bestFit="1" customWidth="1"/>
    <col min="101" max="101" width="28.6328125" style="24" bestFit="1" customWidth="1"/>
    <col min="102" max="102" width="30.6328125" style="24" bestFit="1" customWidth="1"/>
    <col min="103" max="103" width="29" style="24" bestFit="1" customWidth="1"/>
    <col min="104" max="104" width="39.90625" style="24" bestFit="1" customWidth="1"/>
    <col min="105" max="105" width="34.453125" style="24" bestFit="1" customWidth="1"/>
    <col min="106" max="106" width="35.453125" style="24" bestFit="1" customWidth="1"/>
    <col min="107" max="107" width="23.453125" style="24" bestFit="1" customWidth="1"/>
    <col min="108" max="108" width="22.08984375" style="24" bestFit="1" customWidth="1"/>
    <col min="109" max="109" width="22" style="24" bestFit="1" customWidth="1"/>
    <col min="110" max="110" width="16.36328125" style="24" bestFit="1" customWidth="1"/>
    <col min="111" max="111" width="35.36328125" style="24" bestFit="1" customWidth="1"/>
    <col min="112" max="112" width="28.6328125" style="24" bestFit="1" customWidth="1"/>
    <col min="113" max="113" width="30.6328125" style="24" bestFit="1" customWidth="1"/>
    <col min="114" max="114" width="29" style="24" bestFit="1" customWidth="1"/>
    <col min="115" max="115" width="39.90625" style="24" bestFit="1" customWidth="1"/>
    <col min="116" max="116" width="34.453125" style="24" bestFit="1" customWidth="1"/>
    <col min="117" max="117" width="35.453125" style="24" bestFit="1" customWidth="1"/>
    <col min="118" max="118" width="23.453125" style="24" bestFit="1" customWidth="1"/>
    <col min="119" max="119" width="22.08984375" style="24" bestFit="1" customWidth="1"/>
    <col min="120" max="120" width="22" style="24" bestFit="1" customWidth="1"/>
    <col min="121" max="121" width="16.36328125" style="24" bestFit="1" customWidth="1"/>
    <col min="122" max="122" width="35.36328125" style="24" bestFit="1" customWidth="1"/>
    <col min="123" max="123" width="28.6328125" style="24" bestFit="1" customWidth="1"/>
    <col min="124" max="124" width="30.6328125" style="24" bestFit="1" customWidth="1"/>
    <col min="125" max="125" width="29" style="24" bestFit="1" customWidth="1"/>
    <col min="126" max="126" width="39.90625" style="24" bestFit="1" customWidth="1"/>
    <col min="127" max="127" width="34.453125" style="24" bestFit="1" customWidth="1"/>
    <col min="128" max="128" width="35.453125" style="24" bestFit="1" customWidth="1"/>
    <col min="129" max="129" width="23.453125" style="24" bestFit="1" customWidth="1"/>
    <col min="130" max="130" width="22.08984375" style="24" bestFit="1" customWidth="1"/>
    <col min="131" max="131" width="22" style="24" bestFit="1" customWidth="1"/>
    <col min="132" max="132" width="16.36328125" style="24" bestFit="1" customWidth="1"/>
    <col min="133" max="133" width="35.36328125" style="24" bestFit="1" customWidth="1"/>
    <col min="134" max="134" width="28.6328125" style="24" bestFit="1" customWidth="1"/>
    <col min="135" max="135" width="30.6328125" style="24" bestFit="1" customWidth="1"/>
    <col min="136" max="136" width="29" style="24" bestFit="1" customWidth="1"/>
    <col min="137" max="137" width="39.90625" style="24" bestFit="1" customWidth="1"/>
    <col min="138" max="138" width="34.453125" style="24" bestFit="1" customWidth="1"/>
    <col min="139" max="139" width="35.453125" style="24" bestFit="1" customWidth="1"/>
    <col min="140" max="140" width="23.453125" style="24" bestFit="1" customWidth="1"/>
    <col min="141" max="141" width="22.08984375" style="24" bestFit="1" customWidth="1"/>
    <col min="142" max="142" width="22" style="24" bestFit="1" customWidth="1"/>
    <col min="143" max="143" width="16.36328125" style="24" bestFit="1" customWidth="1"/>
    <col min="144" max="144" width="35.36328125" style="24" bestFit="1" customWidth="1"/>
    <col min="145" max="145" width="28.6328125" style="24" bestFit="1" customWidth="1"/>
    <col min="146" max="146" width="30.6328125" style="24" bestFit="1" customWidth="1"/>
    <col min="147" max="147" width="29" style="24" bestFit="1" customWidth="1"/>
    <col min="148" max="148" width="39.90625" style="24" bestFit="1" customWidth="1"/>
    <col min="149" max="149" width="34.453125" style="24" bestFit="1" customWidth="1"/>
    <col min="150" max="150" width="35.453125" style="24" bestFit="1" customWidth="1"/>
    <col min="151" max="151" width="23.453125" style="24" bestFit="1" customWidth="1"/>
    <col min="152" max="152" width="22.08984375" style="24" bestFit="1" customWidth="1"/>
    <col min="153" max="153" width="22" style="24" bestFit="1" customWidth="1"/>
    <col min="154" max="154" width="16.36328125" style="24" bestFit="1" customWidth="1"/>
    <col min="155" max="155" width="35.36328125" style="24" bestFit="1" customWidth="1"/>
    <col min="156" max="156" width="28.6328125" style="24" bestFit="1" customWidth="1"/>
    <col min="157" max="157" width="30.6328125" style="24" bestFit="1" customWidth="1"/>
    <col min="158" max="158" width="29" style="24" bestFit="1" customWidth="1"/>
    <col min="159" max="159" width="39.90625" style="24" bestFit="1" customWidth="1"/>
    <col min="160" max="160" width="34.453125" style="24" bestFit="1" customWidth="1"/>
    <col min="161" max="161" width="35.453125" style="24" bestFit="1" customWidth="1"/>
    <col min="162" max="162" width="23.453125" style="24" bestFit="1" customWidth="1"/>
    <col min="163" max="163" width="22.08984375" style="24" bestFit="1" customWidth="1"/>
    <col min="164" max="164" width="22" style="24" bestFit="1" customWidth="1"/>
    <col min="165" max="165" width="16.36328125" style="24" bestFit="1" customWidth="1"/>
    <col min="166" max="166" width="35.36328125" style="24" bestFit="1" customWidth="1"/>
    <col min="167" max="167" width="28.6328125" style="24" bestFit="1" customWidth="1"/>
    <col min="168" max="168" width="31.6328125" style="24" bestFit="1" customWidth="1"/>
    <col min="169" max="169" width="30.08984375" style="24" bestFit="1" customWidth="1"/>
    <col min="170" max="170" width="40.90625" style="24" bestFit="1" customWidth="1"/>
    <col min="171" max="171" width="35.453125" style="24" bestFit="1" customWidth="1"/>
    <col min="172" max="172" width="36.453125" style="24" bestFit="1" customWidth="1"/>
    <col min="173" max="173" width="24.453125" style="24" bestFit="1" customWidth="1"/>
    <col min="174" max="174" width="23.08984375" style="24" bestFit="1" customWidth="1"/>
    <col min="175" max="175" width="23" style="24" bestFit="1" customWidth="1"/>
    <col min="176" max="176" width="17.453125" style="24" bestFit="1" customWidth="1"/>
    <col min="177" max="177" width="36.36328125" style="24" bestFit="1" customWidth="1"/>
    <col min="178" max="178" width="29.90625" style="24" bestFit="1" customWidth="1"/>
    <col min="179" max="179" width="20.54296875" style="24" bestFit="1" customWidth="1"/>
    <col min="180" max="180" width="12.6328125" style="24" bestFit="1" customWidth="1"/>
    <col min="181" max="181" width="14.90625" style="24" bestFit="1" customWidth="1"/>
    <col min="182" max="182" width="21.08984375" style="24" bestFit="1" customWidth="1"/>
    <col min="183" max="183" width="38.36328125" style="24" bestFit="1" customWidth="1"/>
    <col min="184" max="184" width="11" style="24" bestFit="1" customWidth="1"/>
    <col min="185" max="185" width="31.36328125" style="24" bestFit="1" customWidth="1"/>
    <col min="186" max="186" width="44" style="24" bestFit="1" customWidth="1"/>
    <col min="187" max="187" width="20.54296875" style="24" bestFit="1" customWidth="1"/>
    <col min="188" max="188" width="12.6328125" style="24" bestFit="1" customWidth="1"/>
    <col min="189" max="189" width="14.90625" style="24" bestFit="1" customWidth="1"/>
    <col min="190" max="190" width="21.08984375" style="24" bestFit="1" customWidth="1"/>
    <col min="191" max="191" width="38.36328125" style="24" bestFit="1" customWidth="1"/>
    <col min="192" max="192" width="11" style="24" bestFit="1" customWidth="1"/>
    <col min="193" max="193" width="31.36328125" style="24" bestFit="1" customWidth="1"/>
    <col min="194" max="194" width="44" style="24" bestFit="1" customWidth="1"/>
    <col min="195" max="195" width="20.54296875" style="24" bestFit="1" customWidth="1"/>
    <col min="196" max="196" width="12.6328125" style="24" bestFit="1" customWidth="1"/>
    <col min="197" max="197" width="14.90625" style="24" bestFit="1" customWidth="1"/>
    <col min="198" max="198" width="21.08984375" style="24" bestFit="1" customWidth="1"/>
    <col min="199" max="199" width="38.36328125" style="24" bestFit="1" customWidth="1"/>
    <col min="200" max="200" width="11" style="24" bestFit="1" customWidth="1"/>
    <col min="201" max="201" width="31.36328125" style="24" bestFit="1" customWidth="1"/>
    <col min="202" max="202" width="44" style="24" bestFit="1" customWidth="1"/>
    <col min="203" max="203" width="33.54296875" style="24" bestFit="1" customWidth="1"/>
    <col min="204" max="204" width="40.6328125" style="24" bestFit="1" customWidth="1"/>
    <col min="205" max="205" width="33.54296875" style="24" bestFit="1" customWidth="1"/>
    <col min="206" max="206" width="40.6328125" style="24" bestFit="1" customWidth="1"/>
    <col min="207" max="16384" width="9.089843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Matteo</v>
      </c>
      <c r="B2" s="24" t="str">
        <f>cognome</f>
        <v>Balderacchi</v>
      </c>
      <c r="C2" s="24" t="str">
        <f>sesso</f>
        <v>M</v>
      </c>
      <c r="D2" s="24" t="str">
        <f>stato_nascita</f>
        <v>Italia</v>
      </c>
      <c r="E2" s="24" t="str">
        <f>comune_nascita</f>
        <v>Piacenza</v>
      </c>
      <c r="F2" s="24" t="str">
        <f>provincia_nascita</f>
        <v>PC</v>
      </c>
      <c r="G2" s="24" t="str">
        <f>data_nascita</f>
        <v>1975</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7 Professionale</v>
      </c>
      <c r="AA2" s="24" t="str">
        <f>lingua2</f>
        <v>Francese</v>
      </c>
      <c r="AB2" s="24" t="str">
        <f>lingua2_livello</f>
        <v>7 Professionale</v>
      </c>
      <c r="AC2" s="24">
        <f>lingua3</f>
        <v>0</v>
      </c>
      <c r="AD2" s="24">
        <f>lingua3_livello</f>
        <v>0</v>
      </c>
      <c r="AE2" s="24" t="str">
        <f>spec_principale</f>
        <v>AGROALIMENTARE</v>
      </c>
      <c r="AF2" s="24" t="str">
        <f>ads1_principale</f>
        <v>AG1 Sistemi produttivi per la sostenibilità delle biorisorse</v>
      </c>
      <c r="AG2" s="24" t="str">
        <f>ads1_secondaria</f>
        <v>AG2 Ingredienti sostenibili per un’industria alimentare competitiva</v>
      </c>
      <c r="AH2" s="24" t="str">
        <f>ads1_terziaria</f>
        <v>AG3 Alimenti sicuri per un consumo sostenibile</v>
      </c>
      <c r="AI2" s="24" t="str">
        <f>spec_secondaria</f>
        <v>COMPETITIVITÀ_IMPRESE</v>
      </c>
      <c r="AJ2" s="24" t="str">
        <f>ads2_principale</f>
        <v>CI3 Innovazione di prodotto/servizio, strategica ed organizzativa</v>
      </c>
      <c r="AK2" s="24" t="str">
        <f>ads2_secondaria</f>
        <v>CI2 Internazionalizzazione d’impresa</v>
      </c>
      <c r="AL2" s="24">
        <f>ads2_terziaria</f>
        <v>0</v>
      </c>
      <c r="AM2" s="24" t="str">
        <f>l1_tipo</f>
        <v>Vecchio ordinamento</v>
      </c>
      <c r="AN2" s="24" t="str">
        <f>l1_tema</f>
        <v>scienze agrarie</v>
      </c>
      <c r="AO2" s="24" t="str">
        <f>l1_anno</f>
        <v>2000</v>
      </c>
      <c r="AP2" s="24" t="str">
        <f>l1_presso</f>
        <v>Università Cattolica del Sacro Cuore</v>
      </c>
      <c r="AQ2" s="24" t="str">
        <f>l1_titolo</f>
        <v>Determinazione di forme di rame su foglie di vite</v>
      </c>
      <c r="AR2" s="24" t="str">
        <f>l1_voto</f>
        <v>110/110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t="str">
        <f>dot_tema</f>
        <v>Chimica, Biochimica ed Ecologica degli antiparassitari</v>
      </c>
      <c r="BH2" s="24" t="str">
        <f>dot_anno</f>
        <v>2007</v>
      </c>
      <c r="BI2" s="24" t="str">
        <f>dot_presso</f>
        <v>Università di Milano</v>
      </c>
      <c r="BJ2" s="24" t="str">
        <f>dot_titolo</f>
        <v>Informatics tool for pesticide assessment</v>
      </c>
      <c r="BK2" s="24">
        <f>dot_voto</f>
        <v>0</v>
      </c>
      <c r="BL2" s="24">
        <f>m2l_tema</f>
        <v>0</v>
      </c>
      <c r="BM2" s="24">
        <f>m2l_anno</f>
        <v>0</v>
      </c>
      <c r="BN2" s="24">
        <f>m2l_presso</f>
        <v>0</v>
      </c>
      <c r="BO2" s="24">
        <f>m2l_titolo</f>
        <v>0</v>
      </c>
      <c r="BP2" s="24">
        <f>m2l_voto</f>
        <v>0</v>
      </c>
      <c r="BQ2" s="24">
        <f>ep1_inizio</f>
        <v>37276</v>
      </c>
      <c r="BR2" s="24" t="str">
        <f>ep1_fine</f>
        <v>in corso</v>
      </c>
      <c r="BS2" s="24" t="str">
        <f>ep1_denominazione</f>
        <v>me stesso</v>
      </c>
      <c r="BT2" s="24" t="str">
        <f>ep1_comune</f>
        <v>Gazzola</v>
      </c>
      <c r="BU2" s="24" t="str">
        <f>ep1_provincia</f>
        <v>PC</v>
      </c>
      <c r="BV2" s="24" t="str">
        <f>ep1_dimensione</f>
        <v>1 Micro impresa (&lt; 10 dipendenti)</v>
      </c>
      <c r="BW2" s="24" t="str">
        <f>ep1_settore</f>
        <v>Agricoltura e Ambiente</v>
      </c>
      <c r="BX2" s="24" t="str">
        <f>ep1_ambito</f>
        <v>Privato</v>
      </c>
      <c r="BY2" s="24" t="str">
        <f>ep1_rife</f>
        <v>Entrambe</v>
      </c>
      <c r="BZ2" s="24" t="str">
        <f>ep1_attivita</f>
        <v>Valoritalia srl. coordinatore del caso studio sul miglioramento dei sistemi di certificazione, del progetto europeo Internet of food and farm (IoF2020); Ispettore per i controlli in vigneto per Valoritalia; EXPEDIA srl, valutazione del destino ambientale di pesticidi; VITALIA srl, valutazione del destino ambientale di biocidi; Consorzio Isolabio. Application del modello EIOVI a realta siciliane ("Trasferimento applicativo e collaudo dei risultati della ricerca/introduzione innovazione" nell'ambito del progetto "Vino Bio Sicilia" PSR 2007-2013 Misura 124, Bando 2009, 1^ sottofase, Domanda di Aiuto n. 94750024161, CUP G66D11000180009 Azione 1.7 - Applicazione software EIOVI e sua correzione/contestualizzazione alla realtà siciliana); Realizzazione di scenari per la registrazione di agrofarmaci (EFSA); Sviluppo di progetti internazionali per Bioforsk (NO); Membro della commissione per la qualità architettonica ed il paesaggio del comune di Farini (2011-2011-2105); Membro della commissione per la qualità architettonica ed il paesaggio del comune di Nibbiano (2011-2011-2105); Studio europeo sulle fasce tampone per la riduzione delle contaminazione delle acque superficiali a (EU VFS scenario development). Sponsor del progetto ECPA (2010-2011); Membro della commissione per la qualità architettonica ed il paesaggio del comune di Rivergaro (2010-); Responsabile scientifico per il gruppo di lavoro su "percolazione nelle acque di falda" del progetto GENESIS (VII FW programme - theme Environment, ENV.2008.2.1.2.1 Groundwater systems) (2009 - 2013); Valutatore di progetti per la Repubblica di Cipro (Framework programme for research, technological development and innovation 2009-2010) e per la Repubblica Ceca; Progetto viticoltura sostenibile in collaborazione con Aeiforia srl (2009); Panel test leader per la valutazione delle differenze tra ricette alimentari; Consulente sull'uso di modelli per registrazione degli agrofarmaci; Analisi di VTA (visual tree assessment); Consulente per Vinfabriken AB, società svedese di import di vino e spiriti (2008- 2011); Realizzazione della mappa d'Italia dei vini DOC e DOCG (tiratura 120'000 copie -2008); Digitalizzazione del PRG del comune di Morfasso (2004); Rete ecologica dei comuni di Gossolengo e Rivergaro (2004); Corridoi ecologici lungo i fiumi Trebbia ed Arda –(2003)</v>
      </c>
      <c r="CA2" s="24" t="str">
        <f>ep1_resp</f>
        <v>tutto</v>
      </c>
      <c r="CB2" s="24">
        <f>ep2_inizio</f>
        <v>39022</v>
      </c>
      <c r="CC2" s="24">
        <f>ep2_fine</f>
        <v>39844</v>
      </c>
      <c r="CD2" s="24" t="str">
        <f>ep2_denominazione</f>
        <v>Università Cattolica del Sacro Cuore</v>
      </c>
      <c r="CE2" s="24" t="str">
        <f>ep2_comune</f>
        <v>Piacenza</v>
      </c>
      <c r="CF2" s="24" t="str">
        <f>ep2_provincia</f>
        <v>PC</v>
      </c>
      <c r="CG2" s="24" t="str">
        <f>ep2_dimensione</f>
        <v>7 Università o centro di ricerca privato</v>
      </c>
      <c r="CH2" s="24" t="str">
        <f>ep2_settore</f>
        <v>Accademia</v>
      </c>
      <c r="CI2" s="24" t="str">
        <f>ep2_ambito</f>
        <v>Pubblico</v>
      </c>
      <c r="CJ2" s="24" t="str">
        <f>ep2_rife</f>
        <v>Entrambe</v>
      </c>
      <c r="CK2" s="24" t="str">
        <f>ep2_attivita</f>
        <v>SEAMLESS (Science for Integrated Assessment of Agricultural Systems in Europe (Contract No. 010036-2). Ricercatore; Artwet (LIFE Environment ENV/F/000133 06). Ricercatore; sviluppo di indicatori e mappe di vulnerabilità</v>
      </c>
      <c r="CL2" s="24" t="str">
        <f>ep2_resp</f>
        <v>01/06/</v>
      </c>
      <c r="CM2" s="24" t="str">
        <f>ep3_inizio</f>
        <v>01/01/2006</v>
      </c>
      <c r="CN2" s="24" t="str">
        <f>ep3_fine</f>
        <v>06/06/2006</v>
      </c>
      <c r="CO2" s="24" t="str">
        <f>ep3_denominazione</f>
        <v>Università politecnica delle Marche - SAPROV</v>
      </c>
      <c r="CP2" s="24" t="str">
        <f>ep3_comune</f>
        <v>Ancona</v>
      </c>
      <c r="CQ2" s="24" t="str">
        <f>ep3_provincia</f>
        <v>AN</v>
      </c>
      <c r="CR2" s="24" t="str">
        <f>ep3_dimensione</f>
        <v>6 Università o centro di ricerca pubblico</v>
      </c>
      <c r="CS2" s="24" t="str">
        <f>ep3_settore</f>
        <v>Accademia</v>
      </c>
      <c r="CT2" s="24" t="str">
        <f>ep3_ambito</f>
        <v>Pubblico</v>
      </c>
      <c r="CU2" s="24" t="str">
        <f>ep3_rife</f>
        <v>Entrambe</v>
      </c>
      <c r="CV2" s="24" t="str">
        <f>ep3_attivita</f>
        <v>Realizzazione delle mappe di vulnerabilità ai pestiidi della regione Marche</v>
      </c>
      <c r="CW2" s="24" t="str">
        <f>ep3_resp</f>
        <v>Attività di ricerca nell'ambito della chimica agraria</v>
      </c>
      <c r="CX2" s="24" t="str">
        <f>ep4_inizio</f>
        <v>01/02/2003</v>
      </c>
      <c r="CY2" s="24" t="str">
        <f>ep4_fine</f>
        <v>31/12/2005</v>
      </c>
      <c r="CZ2" s="24" t="str">
        <f>ep4_denominazione</f>
        <v>Università Cattolica del Sacro Cuore</v>
      </c>
      <c r="DA2" s="24" t="str">
        <f>ep4_comune</f>
        <v>Piacenza</v>
      </c>
      <c r="DB2" s="24" t="str">
        <f>ep4_provincia</f>
        <v>PC</v>
      </c>
      <c r="DC2" s="24" t="str">
        <f>ep4_dimensione</f>
        <v>7 Università o centro di ricerca privato</v>
      </c>
      <c r="DD2" s="24" t="str">
        <f>ep4_settore</f>
        <v>Accademia</v>
      </c>
      <c r="DE2" s="24" t="str">
        <f>ep4_ambito</f>
        <v>Pubblico</v>
      </c>
      <c r="DF2" s="24" t="str">
        <f>ep4_rife</f>
        <v>Entrambe</v>
      </c>
      <c r="DG2" s="24" t="str">
        <f>ep4_attivita</f>
        <v>Università Cattolica del Sacro Cuore, Istituto di Chimica agraria ed ambientale, Piacenza (Italia); SIPEAA Strumenti informatici per la pianificazione ecocompatibile delle aziende agrarie (MIPAF, CRA)(2002-2005); Prin 2004 (protocollo 2004073787) L'uso di modelli ambientali sul destino dei pesticidi: definizione di scenari regionali e studio dell'incertezza.; Contaminazione da sorgenti puntiformi di pesticidi; Monitoraggio di acque profonde in BPL</v>
      </c>
      <c r="DH2" s="24" t="str">
        <f>ep4_resp</f>
        <v>Attività di ricerca nell'ambito della chimica agraria</v>
      </c>
      <c r="DI2" s="24" t="str">
        <f>ep5_inizio</f>
        <v>01/06/2006</v>
      </c>
      <c r="DJ2" s="24" t="str">
        <f>ep5_fine</f>
        <v>31/12/2006</v>
      </c>
      <c r="DK2" s="24" t="str">
        <f>ep5_denominazione</f>
        <v>Università Cattolica del Sacro Cuore</v>
      </c>
      <c r="DL2" s="24" t="str">
        <f>ep5_comune</f>
        <v>Piacenza</v>
      </c>
      <c r="DM2" s="24" t="str">
        <f>ep5_provincia</f>
        <v>PC</v>
      </c>
      <c r="DN2" s="24" t="str">
        <f>ep5_dimensione</f>
        <v>7 Università o centro di ricerca privato</v>
      </c>
      <c r="DO2" s="24" t="str">
        <f>ep5_settore</f>
        <v>Accademia</v>
      </c>
      <c r="DP2" s="24" t="str">
        <f>ep5_ambito</f>
        <v>Pubblico</v>
      </c>
      <c r="DQ2" s="24" t="str">
        <f>ep5_rife</f>
        <v>Entrambe</v>
      </c>
      <c r="DR2" s="24" t="str">
        <f>ep5_attivita</f>
        <v>impatto di pesticidi su acque superficiali</v>
      </c>
      <c r="DS2" s="24" t="str">
        <f>ep5_resp</f>
        <v>Attività di ricerca nell'ambito della chimica agraria</v>
      </c>
      <c r="DT2" s="24" t="str">
        <f>ep6_inizio</f>
        <v>gg/mm/aaaa</v>
      </c>
      <c r="DU2" s="24" t="str">
        <f>ep6_fine</f>
        <v>gg/mm/aaaa</v>
      </c>
      <c r="DV2" s="24">
        <f>ep6_denominazione</f>
        <v>0</v>
      </c>
      <c r="DW2" s="24">
        <f>ep6_comune</f>
        <v>0</v>
      </c>
      <c r="DX2" s="24">
        <f>ep6_provincia</f>
        <v>0</v>
      </c>
      <c r="DY2" s="24">
        <f>ep6_dimensione</f>
        <v>0</v>
      </c>
      <c r="DZ2" s="24">
        <f>ep6_settore</f>
        <v>0</v>
      </c>
      <c r="EA2" s="24">
        <f>ep6_ambito</f>
        <v>0</v>
      </c>
      <c r="EB2" s="24">
        <f>ep6_rife</f>
        <v>0</v>
      </c>
      <c r="EC2" s="24">
        <f>ep6_attivita</f>
        <v>0</v>
      </c>
      <c r="ED2" s="24">
        <f>ep6_resp</f>
        <v>0</v>
      </c>
      <c r="EE2" s="24" t="str">
        <f>ep7_inizio</f>
        <v>gg/mm/aaaa</v>
      </c>
      <c r="EF2" s="24" t="str">
        <f>ep7_fine</f>
        <v>gg/mm/aaaa</v>
      </c>
      <c r="EG2" s="24">
        <f>ep7_denominazione</f>
        <v>0</v>
      </c>
      <c r="EH2" s="24">
        <f>ep7_comune</f>
        <v>0</v>
      </c>
      <c r="EI2" s="24">
        <f>ep7_provincia</f>
        <v>0</v>
      </c>
      <c r="EJ2" s="24">
        <f>ep7_dimensione</f>
        <v>0</v>
      </c>
      <c r="EK2" s="24">
        <f>ep7_settore</f>
        <v>0</v>
      </c>
      <c r="EL2" s="24">
        <f>ep7_ambito</f>
        <v>0</v>
      </c>
      <c r="EM2" s="24">
        <f>ep7_rife</f>
        <v>0</v>
      </c>
      <c r="EN2" s="24">
        <f>ep7_attivita</f>
        <v>0</v>
      </c>
      <c r="EO2" s="24">
        <f>ep7_resp</f>
        <v>0</v>
      </c>
      <c r="EP2" s="24" t="str">
        <f>ep8_inizio</f>
        <v>gg/mm/aaaa</v>
      </c>
      <c r="EQ2" s="24" t="str">
        <f>ep8_fine</f>
        <v>gg/mm/aaaa</v>
      </c>
      <c r="ER2" s="24">
        <f>ep8_denominazione</f>
        <v>0</v>
      </c>
      <c r="ES2" s="24">
        <f>ep8_comune</f>
        <v>0</v>
      </c>
      <c r="ET2" s="24">
        <f>ep8_provincia</f>
        <v>0</v>
      </c>
      <c r="EU2" s="24">
        <f>ep8_dimensione</f>
        <v>0</v>
      </c>
      <c r="EV2" s="24">
        <f>ep8_settore</f>
        <v>0</v>
      </c>
      <c r="EW2" s="24">
        <f>ep8_ambito</f>
        <v>0</v>
      </c>
      <c r="EX2" s="24">
        <f>ep8_rife</f>
        <v>0</v>
      </c>
      <c r="EY2" s="24">
        <f>ep8_attivita</f>
        <v>0</v>
      </c>
      <c r="EZ2" s="24">
        <f>ep8_resp</f>
        <v>0</v>
      </c>
      <c r="FA2" s="24" t="str">
        <f>ep9_inizio</f>
        <v>gg/mm/aaaa</v>
      </c>
      <c r="FB2" s="24" t="str">
        <f>ep9_fine</f>
        <v>gg/mm/aaaa</v>
      </c>
      <c r="FC2" s="24">
        <f>ep9_denominazione</f>
        <v>0</v>
      </c>
      <c r="FD2" s="24">
        <f>ep9_comune</f>
        <v>0</v>
      </c>
      <c r="FE2" s="24">
        <f>ep9_provincia</f>
        <v>0</v>
      </c>
      <c r="FF2" s="24">
        <f>ep9_dimensione</f>
        <v>0</v>
      </c>
      <c r="FG2" s="24">
        <f>ep9_settore</f>
        <v>0</v>
      </c>
      <c r="FH2" s="24">
        <f>ep9_ambito</f>
        <v>0</v>
      </c>
      <c r="FI2" s="24">
        <f>ep9_rife</f>
        <v>0</v>
      </c>
      <c r="FJ2" s="24">
        <f>ep9_attivita</f>
        <v>0</v>
      </c>
      <c r="FK2" s="24">
        <f>ep9_resp</f>
        <v>0</v>
      </c>
      <c r="FL2" s="24" t="str">
        <f>ep10_inizio</f>
        <v>gg/mm/aaaa</v>
      </c>
      <c r="FM2" s="24" t="str">
        <f>ep10_fine</f>
        <v>gg/mm/aaaa</v>
      </c>
      <c r="FN2" s="24">
        <f>ep10_denominazione</f>
        <v>0</v>
      </c>
      <c r="FO2" s="24">
        <f>ep10_comune</f>
        <v>0</v>
      </c>
      <c r="FP2" s="24">
        <f>ep10_provincia</f>
        <v>0</v>
      </c>
      <c r="FQ2" s="24">
        <f>ep10_dimensione</f>
        <v>0</v>
      </c>
      <c r="FR2" s="24">
        <f>ep10_settore</f>
        <v>0</v>
      </c>
      <c r="FS2" s="24">
        <f>ep10_ambito</f>
        <v>0</v>
      </c>
      <c r="FT2" s="24">
        <f>ep10_rife</f>
        <v>0</v>
      </c>
      <c r="FU2" s="24">
        <f>ep10_attivita</f>
        <v>0</v>
      </c>
      <c r="FV2" s="24">
        <f>ep10_resp</f>
        <v>0</v>
      </c>
      <c r="FW2" s="24" t="str">
        <f>bando1_ente</f>
        <v>Commissione Europea</v>
      </c>
      <c r="FX2" s="24" t="str">
        <f>bando1_ambito</f>
        <v>3 Internazionale</v>
      </c>
      <c r="FY2" s="24" t="str">
        <f>bando1_tema</f>
        <v>1 Innovazione e competitività</v>
      </c>
      <c r="FZ2" s="24" t="str">
        <f>bando1_misura</f>
        <v>2020-SFS-2016-2017 SFS-17-2017</v>
      </c>
      <c r="GA2" s="24" t="str">
        <f>bando1_descr</f>
        <v>step1 del bando sfs-17-2017</v>
      </c>
      <c r="GB2" s="24" t="str">
        <f>bando1_anno</f>
        <v>2017</v>
      </c>
      <c r="GC2" s="24" t="str">
        <f>bando1_proj_val</f>
        <v>1 Fino a 10</v>
      </c>
      <c r="GD2" s="24" t="str">
        <f>bando1_inv_medio</f>
        <v>5 Da 1.000.000 a 5.000.000 Euro</v>
      </c>
      <c r="GE2" s="24" t="str">
        <f>bando2_ente</f>
        <v>Cyprus Research Promotion Foundation (RPF)</v>
      </c>
      <c r="GF2" s="24" t="str">
        <f>bando2_ambito</f>
        <v>2 Nazionale</v>
      </c>
      <c r="GG2" s="24" t="str">
        <f>bando2_tema</f>
        <v>2 Ricerca industriale e sviluppo sperimentale</v>
      </c>
      <c r="GH2" s="24" t="str">
        <f>bando2_misura</f>
        <v>RESTART 2016-2020 Programmes for Research, Technological Development and Innovation</v>
      </c>
      <c r="GI2" s="24" t="str">
        <f>bando2_descr</f>
        <v>Bandi di ricerca in agricoltura della Repubblica di Cipro, Bandi di innovazione industriale</v>
      </c>
      <c r="GJ2" s="24" t="str">
        <f>bando2_anno</f>
        <v>2017, 2018</v>
      </c>
      <c r="GK2" s="24" t="str">
        <f>bando2_proj_val</f>
        <v>1 Fino a 10</v>
      </c>
      <c r="GL2" s="24" t="str">
        <f>bando2_inv_medio</f>
        <v>4 Da 500.000 a 1.000.000 Euro</v>
      </c>
      <c r="GM2" s="24" t="str">
        <f>bando3_ente</f>
        <v>Repubblica Ceca</v>
      </c>
      <c r="GN2" s="24" t="str">
        <f>bando3_ambito</f>
        <v>3 Internazionale</v>
      </c>
      <c r="GO2" s="24" t="str">
        <f>bando3_tema</f>
        <v>1 Innovazione e competitività</v>
      </c>
      <c r="GP2" s="24" t="str">
        <f>bando3_misura</f>
        <v>Czech-Norwegian Research Programme (CZ09)</v>
      </c>
      <c r="GQ2" s="24" t="str">
        <f>bando3_descr</f>
        <v>Bandi bilaterali di ricerca in agricoltura tra Norvegia e Repubblica Ceca</v>
      </c>
      <c r="GR2" s="24" t="str">
        <f>bando3_anno</f>
        <v>2104</v>
      </c>
      <c r="GS2" s="24" t="str">
        <f>bando3_proj_val</f>
        <v>1 Fino a 10</v>
      </c>
      <c r="GT2" s="24" t="str">
        <f>bando3_inv_medio</f>
        <v>4 Da 500.000 a 1.000.000 Euro</v>
      </c>
      <c r="GU2" s="24" t="str">
        <f>ads1_motivazioni_cs</f>
        <v>il mio background di studi è di relativo all'agrocoltura. A curriculum non compare un MBA di primo livello in Economia della filiera agroalimentare (SMEA)</v>
      </c>
      <c r="GV2" s="24" t="str">
        <f>ads1_motivazioni_ep</f>
        <v xml:space="preserve">ho collaborato per 15 anni con l'istituto di chimica agraria ed ambientale dell'università cattolica del Sacro Cuore. Mi sono occupato di contaminazione di matrici ambientali (acqua, suolo, aria, alimenti) e modellistica ambientale. Oggi sono agronomo libero professionista. Ai miei vecchi campi di ricerca, ho affiancato l'attività di innovation broking con particolare riguardo alle nuove tecnologie. Oggi sto coordinando un caso studio nel progetto H2020 IOF2020 nel quale si vuole introdurre l'internet delle cose nella certificazione di prodotti agroalimentari. </v>
      </c>
      <c r="GW2" s="24" t="str">
        <f>ads2_motivazioni_cs</f>
        <v>il mio background di studi è di relativo all'agrocoltura. A curriculum non compare un MBA di primo livello in Economia della filiera agroalimentare (SMEA)</v>
      </c>
      <c r="GX2" s="24" t="str">
        <f>ads2_motivazioni_ep</f>
        <v>sono stato coinvolto e numerosi progetti di ricerca. Ho esperienza nella scrittura e nella valutazione di progetti sia di ricerca (come accademico), sia industriali (come agronomo). Negli ultimi 2 anni mi sono occupato di un caso studio nel progetto IOF2020 (36 milioni di euro di budget) che ha come scopo il testare l'internet delle cose in agricoltura. il progetto si sviluppa lungo 3 assi: business, tecnologia ed ecosistema sociale.</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Angela Punzi Regina</cp:lastModifiedBy>
  <cp:lastPrinted>2015-03-19T11:18:15Z</cp:lastPrinted>
  <dcterms:created xsi:type="dcterms:W3CDTF">2015-03-10T11:30:22Z</dcterms:created>
  <dcterms:modified xsi:type="dcterms:W3CDTF">2020-04-29T15:48:59Z</dcterms:modified>
  <cp:contentStatus>Finale</cp:contentStatus>
</cp:coreProperties>
</file>