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5600" windowHeight="1498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c r="D18" i="6"/>
  <c r="D17" i="6"/>
  <c r="D16" i="6"/>
  <c r="D13" i="6"/>
  <c r="D12" i="6"/>
  <c r="D11" i="6"/>
  <c r="D4" i="6"/>
  <c r="D3" i="6"/>
  <c r="D2" i="6"/>
  <c r="D1" i="6"/>
  <c r="D4" i="5"/>
  <c r="D3" i="5"/>
  <c r="D2" i="5"/>
  <c r="D1" i="5"/>
  <c r="D4" i="4"/>
  <c r="D3" i="4"/>
  <c r="D2" i="4"/>
  <c r="D1" i="4"/>
  <c r="D4" i="3"/>
  <c r="D3" i="3"/>
  <c r="D2" i="3"/>
  <c r="D1" i="3"/>
  <c r="D7" i="2"/>
  <c r="D7" i="6"/>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<sst xmlns="http://schemas.openxmlformats.org/spreadsheetml/2006/main" count="1048" uniqueCount="767">
  <si>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</si>
  <si>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</si>
  <si>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</si>
  <si>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</si>
  <si>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</si>
  <si>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</si>
  <si>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</si>
  <si>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</si>
  <si>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</si>
  <si>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</si>
  <si>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</si>
  <si>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</si>
  <si>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</si>
  <si>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</si>
  <si>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</si>
  <si>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</si>
  <si>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</si>
  <si>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</si>
  <si>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</si>
  <si>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</si>
  <si>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</si>
  <si>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</si>
  <si>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</si>
  <si>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</si>
  <si>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</si>
  <si>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</si>
  <si>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</si>
  <si>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</si>
  <si>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</si>
  <si>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</si>
  <si>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</si>
  <si>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</si>
  <si>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</si>
  <si>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</si>
  <si>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</si>
  <si>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</si>
  <si>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</si>
  <si>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</si>
  <si>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</si>
  <si>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</si>
  <si>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</si>
  <si>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</si>
  <si>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</si>
  <si>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</si>
  <si>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</si>
  <si>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</si>
  <si>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</si>
  <si>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</si>
  <si>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</si>
  <si>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</si>
  <si>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</si>
  <si>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</si>
  <si>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</si>
  <si>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</si>
  <si>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</si>
  <si>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</si>
  <si>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</si>
  <si>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</si>
  <si>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</si>
  <si>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</si>
  <si>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</si>
  <si>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</si>
  <si>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</si>
  <si>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</si>
  <si>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</si>
  <si>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</si>
  <si>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</si>
  <si>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</si>
  <si>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</si>
  <si>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</si>
  <si>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</si>
  <si>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</si>
  <si>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</si>
  <si>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</si>
  <si>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</si>
  <si>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</si>
  <si>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</si>
  <si>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</si>
  <si>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</si>
  <si>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</si>
  <si>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</si>
  <si>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</si>
  <si>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</si>
  <si>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</si>
  <si>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</si>
  <si>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</si>
  <si>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</si>
  <si>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</si>
  <si>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</si>
  <si>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</si>
  <si>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</si>
  <si>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</si>
  <si>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</si>
  <si>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</si>
  <si>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</si>
  <si>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</si>
  <si>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</si>
  <si>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</si>
  <si>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</si>
  <si>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</si>
  <si>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</si>
  <si>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</si>
  <si>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</si>
  <si>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</si>
  <si>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</si>
  <si>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</si>
  <si>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</si>
  <si>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</si>
  <si>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</si>
  <si>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</si>
  <si>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</si>
  <si>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</si>
  <si>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</si>
  <si>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</si>
  <si>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</si>
  <si>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</si>
  <si>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</si>
  <si>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</si>
  <si>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</si>
  <si>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</si>
  <si>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</si>
  <si>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</si>
  <si>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</si>
  <si>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</si>
  <si>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</si>
  <si>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</si>
  <si>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</si>
  <si>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</si>
  <si>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</si>
  <si>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</si>
  <si>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</si>
  <si>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</si>
  <si>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</si>
  <si>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</si>
  <si>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</si>
  <si>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</si>
  <si>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</si>
  <si>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</si>
  <si>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</si>
  <si>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</si>
  <si>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</si>
  <si>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</si>
  <si>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</si>
  <si>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</si>
  <si>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</si>
  <si>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</si>
  <si>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</si>
  <si>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</si>
  <si>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</si>
  <si>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</si>
  <si>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</si>
  <si>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</si>
  <si>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</si>
  <si>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</si>
  <si>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</si>
  <si>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</si>
  <si>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</si>
  <si>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</si>
  <si>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</si>
  <si>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</si>
  <si>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</si>
  <si>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</si>
  <si>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</si>
  <si>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</si>
  <si>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</si>
  <si>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</si>
  <si>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</si>
  <si>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</si>
  <si>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</si>
  <si>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</si>
  <si>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</si>
  <si>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</si>
  <si>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</si>
  <si>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</si>
  <si>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</si>
  <si>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</si>
  <si>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</si>
  <si>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</si>
  <si>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</si>
  <si>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</si>
  <si>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</si>
  <si>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</si>
  <si>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</si>
  <si>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</si>
  <si>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</si>
  <si>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</si>
  <si>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</si>
  <si>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</si>
  <si>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</si>
  <si>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</si>
  <si>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</si>
  <si>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</si>
  <si>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</si>
  <si>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</si>
  <si>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</si>
  <si>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</si>
  <si>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</si>
  <si>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</si>
  <si>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</si>
  <si>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</si>
  <si>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</si>
  <si>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</si>
  <si>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</si>
  <si>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</si>
  <si>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</si>
  <si>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</si>
  <si>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</si>
  <si>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</si>
  <si>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</si>
  <si>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</si>
  <si>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</si>
  <si>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</si>
  <si>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</si>
  <si>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</si>
  <si>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</si>
  <si>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</si>
  <si>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</si>
  <si>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</si>
  <si>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</si>
  <si>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</si>
  <si>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</si>
  <si>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</si>
  <si>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</si>
  <si>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</si>
  <si>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</si>
  <si>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</si>
  <si>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</si>
  <si>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</si>
  <si>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</si>
  <si>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</si>
  <si>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</si>
  <si>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</si>
  <si>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</si>
  <si>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</si>
  <si>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</si>
  <si>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</si>
  <si>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</si>
  <si>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</si>
  <si>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</si>
  <si>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</si>
  <si>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</si>
  <si>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</si>
  <si>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</si>
  <si>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</si>
  <si>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</si>
  <si>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</si>
  <si>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</si>
  <si>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</si>
  <si>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</si>
  <si>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</si>
  <si>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</si>
  <si>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</si>
  <si>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</si>
  <si>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</si>
  <si>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</si>
  <si>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</si>
  <si>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</si>
  <si>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</si>
  <si>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</si>
  <si>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</si>
  <si>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</si>
  <si>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</si>
  <si>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</si>
  <si>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</si>
  <si>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</si>
  <si>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</si>
  <si>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</si>
  <si>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</si>
  <si>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</si>
  <si>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</si>
  <si>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</si>
  <si>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</si>
  <si>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</si>
  <si>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</si>
  <si>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</si>
  <si>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</si>
  <si>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</si>
  <si>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</si>
  <si>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</si>
  <si>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</si>
  <si>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</si>
  <si>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</si>
  <si>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</si>
  <si>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</si>
  <si>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</si>
  <si>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</si>
  <si>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</si>
  <si>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</si>
  <si>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</si>
  <si>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</si>
  <si>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</si>
  <si>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</si>
  <si>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</si>
  <si>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</si>
  <si>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</si>
  <si>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</si>
  <si>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</si>
  <si>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</si>
  <si>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</si>
  <si>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</si>
  <si>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</si>
  <si>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</si>
  <si>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</si>
  <si>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</si>
  <si>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</si>
  <si>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</si>
  <si>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</si>
  <si>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</si>
  <si>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</si>
  <si>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</si>
  <si>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</si>
  <si>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</si>
  <si>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</si>
  <si>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</si>
  <si>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</si>
  <si>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</si>
  <si>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</si>
  <si>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</si>
  <si>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</si>
  <si>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</si>
  <si>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</si>
  <si>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</si>
  <si>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</si>
  <si>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</si>
  <si>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</si>
  <si>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</si>
  <si>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</si>
  <si>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</si>
  <si>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</si>
  <si>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</si>
  <si>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</si>
  <si>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</si>
  <si>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</si>
  <si>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</si>
  <si>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</si>
  <si>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</si>
  <si>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</si>
  <si>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</si>
  <si>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</si>
  <si>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</si>
  <si>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</si>
  <si>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</si>
  <si>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</si>
  <si>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</si>
  <si>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</si>
  <si>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</si>
  <si>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</si>
  <si>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</si>
  <si>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</si>
  <si>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</si>
  <si>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</si>
  <si>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</si>
  <si>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</si>
  <si>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</si>
  <si>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</si>
  <si>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</si>
  <si>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</si>
  <si>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</si>
  <si>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</si>
  <si>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</si>
  <si>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</si>
  <si>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</si>
  <si>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</si>
  <si>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</si>
  <si>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</si>
  <si>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</si>
  <si>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</si>
  <si>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</si>
  <si>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</si>
  <si>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</si>
  <si>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</si>
  <si>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</si>
  <si>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</si>
  <si>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</si>
  <si>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</si>
  <si>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</si>
  <si>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</si>
  <si>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</si>
  <si>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</si>
  <si>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</si>
  <si>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</si>
  <si>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</si>
  <si>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</si>
  <si>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</si>
  <si>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</si>
  <si>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</si>
  <si>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</si>
  <si>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</si>
  <si>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</si>
  <si>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</si>
  <si>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</si>
  <si>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</si>
  <si>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</si>
  <si>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</si>
  <si>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</si>
  <si>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</si>
  <si>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</si>
  <si>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</si>
  <si>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</si>
  <si>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</si>
  <si>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</si>
  <si>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</si>
  <si>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</si>
  <si>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</si>
  <si>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</si>
  <si>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</si>
  <si>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</si>
  <si>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</si>
  <si>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</si>
  <si>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</si>
  <si>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</si>
  <si>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</si>
  <si>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</si>
  <si>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</si>
  <si>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</si>
  <si>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</si>
  <si>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</si>
  <si>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</si>
  <si>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</si>
  <si>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</si>
  <si>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</si>
  <si>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</si>
  <si>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</si>
  <si>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</si>
  <si>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</si>
  <si>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</si>
  <si>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</si>
  <si>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</si>
  <si>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</si>
  <si>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</si>
  <si>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</si>
  <si>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</si>
  <si>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</si>
  <si>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</si>
  <si>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</si>
  <si>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</si>
  <si>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</si>
  <si>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</si>
  <si>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</si>
  <si>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</si>
  <si>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</si>
  <si>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</si>
  <si>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</si>
  <si>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</si>
  <si>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</si>
  <si>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</si>
  <si>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</si>
  <si>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</si>
  <si>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</si>
  <si>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</si>
  <si>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</si>
  <si>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</si>
  <si>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</si>
  <si>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</si>
  <si>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</si>
  <si>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</si>
  <si>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</si>
  <si>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</si>
  <si>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</si>
  <si>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</si>
  <si>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</si>
  <si>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</si>
  <si>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</si>
  <si>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</si>
  <si>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</si>
  <si>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</si>
  <si>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</si>
  <si>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</si>
  <si>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</si>
  <si>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</si>
  <si>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</si>
  <si>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</si>
  <si>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</si>
  <si>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</si>
  <si>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</si>
  <si>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</si>
  <si>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</si>
  <si>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</si>
  <si>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</si>
  <si>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</si>
  <si>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</si>
  <si>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</si>
  <si>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</si>
  <si>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</si>
  <si>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</si>
  <si>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</si>
  <si>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</si>
  <si>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</si>
  <si>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</si>
  <si>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</si>
  <si>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</si>
  <si>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</si>
  <si>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</si>
  <si>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</si>
  <si>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</si>
  <si>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</si>
  <si>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</si>
  <si>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</si>
  <si>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</si>
  <si>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</si>
  <si>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</si>
  <si>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</si>
  <si>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</si>
  <si>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</si>
  <si>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</si>
  <si>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</si>
  <si>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</si>
  <si>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</si>
  <si>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</si>
  <si>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</si>
  <si>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</si>
  <si>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</si>
  <si>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</si>
  <si>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</si>
  <si>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</si>
  <si>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</si>
  <si>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</si>
  <si>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</si>
  <si>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</si>
  <si>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</si>
  <si>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</si>
  <si>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</si>
  <si>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</si>
  <si>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</si>
  <si>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</si>
  <si>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</si>
  <si>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</si>
  <si>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</si>
  <si>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</si>
  <si>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</si>
  <si>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</si>
  <si>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</si>
  <si>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</si>
  <si>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</si>
  <si>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</si>
  <si>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</si>
  <si>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</si>
  <si>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</si>
  <si>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</si>
  <si>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</si>
  <si>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</si>
  <si>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</si>
  <si>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</si>
  <si>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</si>
  <si>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</si>
  <si>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</si>
  <si>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</si>
  <si>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</si>
  <si>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</si>
  <si>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</si>
  <si>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</si>
  <si>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</si>
  <si>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</si>
  <si>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</si>
  <si>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</si>
  <si>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</si>
  <si>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</si>
  <si>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</si>
  <si>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</si>
  <si>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</si>
  <si>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</si>
  <si>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</si>
  <si>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</si>
  <si>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</si>
  <si>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</si>
  <si>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</si>
  <si>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</si>
  <si>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</si>
  <si>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</si>
  <si>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</si>
  <si>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</si>
  <si>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</si>
  <si>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</si>
  <si>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</si>
  <si>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</si>
  <si>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</si>
  <si>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</si>
  <si>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</si>
  <si>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</si>
  <si>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</si>
  <si>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</si>
  <si>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</si>
  <si>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</si>
  <si>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</si>
  <si>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</si>
  <si>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</si>
  <si>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</si>
  <si>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</si>
  <si>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</si>
  <si>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</si>
  <si>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</si>
  <si>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</si>
  <si>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</si>
  <si>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</si>
  <si>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</si>
  <si>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</si>
  <si>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</si>
  <si>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</si>
  <si>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</si>
  <si>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</si>
  <si>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</si>
  <si>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</si>
  <si>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</si>
  <si>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</si>
  <si>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</si>
  <si>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</si>
  <si>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</si>
  <si>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</si>
  <si>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</si>
  <si>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</si>
  <si>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</si>
  <si>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</si>
  <si>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</si>
  <si>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</si>
  <si>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</si>
  <si>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</si>
  <si>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</si>
  <si>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</si>
  <si>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</si>
  <si>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</si>
  <si>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</si>
  <si>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</si>
  <si>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</si>
  <si>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</si>
  <si>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</si>
  <si>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</si>
  <si>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</si>
  <si>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</si>
  <si>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</si>
  <si>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</si>
  <si>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</si>
  <si>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</si>
  <si>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</si>
  <si>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</si>
  <si>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</si>
  <si>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</si>
  <si>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</si>
  <si>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</si>
  <si>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</si>
  <si>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</si>
  <si>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</si>
  <si>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</si>
  <si>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</si>
  <si>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</si>
  <si>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</si>
  <si>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</si>
  <si>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</si>
  <si>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</si>
  <si>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</si>
  <si>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</si>
  <si>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</si>
  <si>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</si>
  <si>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</si>
  <si>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</si>
  <si>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</si>
  <si>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</si>
  <si>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</si>
  <si>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</si>
  <si>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</si>
  <si>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</si>
  <si>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</si>
  <si>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</si>
  <si>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</si>
  <si>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</si>
  <si>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</si>
  <si>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</si>
  <si>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</si>
  <si>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</si>
  <si>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</si>
  <si>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</si>
  <si>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</si>
  <si>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</si>
  <si>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</si>
  <si>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</si>
  <si>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</si>
  <si>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</si>
  <si>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Elena Enrica</t>
  </si>
  <si>
    <t>Giunta</t>
  </si>
  <si>
    <t>Italia</t>
  </si>
  <si>
    <t>Milano</t>
  </si>
  <si>
    <t>Sondrio</t>
  </si>
  <si>
    <t>italiano</t>
  </si>
  <si>
    <t>inglese</t>
  </si>
  <si>
    <t>francese</t>
  </si>
  <si>
    <t>2005</t>
  </si>
  <si>
    <t>Politecnico di Milano</t>
  </si>
  <si>
    <t>Architettura degli Interni - Allesimento e Museografia per i BBCC</t>
  </si>
  <si>
    <t>110L</t>
  </si>
  <si>
    <t>Disegno Industriale</t>
  </si>
  <si>
    <t>2003</t>
  </si>
  <si>
    <t>Eresie quotidiane: attraversamenti di ricerca nel sacro contemporaneo</t>
  </si>
  <si>
    <t xml:space="preserve">Il design dell'esperienza. </t>
  </si>
  <si>
    <t>Disegni Industriale e Comunicazione Multimediale</t>
  </si>
  <si>
    <t>2010</t>
  </si>
  <si>
    <t>Politecnico di Milano - dipartimento di Design (ex. INDACO - Industriale Design, Arte e Comunicazione)</t>
  </si>
  <si>
    <t>Pro-occupancy : design dei microambienti urbani contemporanei tra performatività dell'allestimento e appartenenze.</t>
  </si>
  <si>
    <t>diplomata con merito</t>
  </si>
  <si>
    <t>in corso</t>
  </si>
  <si>
    <t>MI</t>
  </si>
  <si>
    <t>pianificaizone contenuti ed erogazione didattica; esami di fine corso; relatore per tesi; partecipazione alle commissioni di laurea e alle riunioni di staff.</t>
  </si>
  <si>
    <t>Scuola del Design - Politecnico di Milano</t>
  </si>
  <si>
    <t>Lecco</t>
  </si>
  <si>
    <t>Consorzio Consolida</t>
  </si>
  <si>
    <t>LC</t>
  </si>
  <si>
    <t>formazione universitaria</t>
  </si>
  <si>
    <t>01/11/2018</t>
  </si>
  <si>
    <t>Lazio Innova</t>
  </si>
  <si>
    <t>Roma</t>
  </si>
  <si>
    <t>01/04/2015</t>
  </si>
  <si>
    <t>23/11/2018</t>
  </si>
  <si>
    <t>Consorzio Solco</t>
  </si>
  <si>
    <t>SO</t>
  </si>
  <si>
    <t>impresa sociale</t>
  </si>
  <si>
    <t>01/03/2016</t>
  </si>
  <si>
    <t>Comune di Sondrio</t>
  </si>
  <si>
    <t>procedure di valutazione ex-ante di progetti a valere sul bando indicato</t>
  </si>
  <si>
    <t>Dipartimento di Design (ex.INDACO) - Politecnico di Milano</t>
  </si>
  <si>
    <t>Pubblica Amministrazione</t>
  </si>
  <si>
    <t>Impresa sociale</t>
  </si>
  <si>
    <t>pianificazione delle attività di FR e comunicazione, progettazione su bandi, gestione dei progetti di CSR.</t>
  </si>
  <si>
    <t>Consorzio POLI.design</t>
  </si>
  <si>
    <t>formazione post-universitaria</t>
  </si>
  <si>
    <t>ricerca applicata</t>
  </si>
  <si>
    <t>01/01/2008</t>
  </si>
  <si>
    <t>31/12/2008</t>
  </si>
  <si>
    <t>Programma INGENIO, promosso dalla Regione Lombardia, in collaborazione con Finlombarda; il bando finanziava borse di ricerca (durata da 6 a 12 mesi), formazione di base e di approfondimento e tutoraggio scientifico nei settori di intervento della ricerca applicata e collaborativa, nonché della nuova imprenditorialità high tech e del trasferimento tecnologico.</t>
  </si>
  <si>
    <t>Tutor individuale di 4 beneficiari di borsa; accompagnamento e monitoraggio del processo di ricerca; redazione reportistica e schede individuali.</t>
  </si>
  <si>
    <t>ricercatore senior; partecipaizone alle fasi di pianificazione e sviluppo dei processi di ricerca; gestione di gruppi di lavoro e studenti eventualmente coinvolti; redazione report di ricerca; disemination.</t>
  </si>
  <si>
    <t>01/01/2013</t>
  </si>
  <si>
    <t>01/01/2016</t>
  </si>
  <si>
    <t>01/02/2006</t>
  </si>
  <si>
    <t>30/04/2012</t>
  </si>
  <si>
    <t>coordinamento del Master Internazioanle di I livello UID - Urban Interior Design, I e II edizione; docente a contratto</t>
  </si>
  <si>
    <t>pianificazione didattica; gestione budget; gestione del corso docenti; erogazione didattica in lingua; relatore di tesi; partcipazione alle commissioni di valutazione dei progetti di master; tutor di stage.</t>
  </si>
  <si>
    <t>01/02/2010</t>
  </si>
  <si>
    <t>31/12/2016</t>
  </si>
  <si>
    <t>01/03/2018</t>
  </si>
  <si>
    <t>Larius Società Cooperativa Sociale</t>
  </si>
  <si>
    <t>Colico</t>
  </si>
  <si>
    <t>Responsabile Area Innovazione - R&amp;D, progettazione e project management</t>
  </si>
  <si>
    <t>2018</t>
  </si>
  <si>
    <t>2008</t>
  </si>
  <si>
    <t>Programma INGENIO</t>
  </si>
  <si>
    <t>il bando finanziava borse di ricerca (durata da 6 a 12 mesi), formazione di base e di approfondimento e tutoraggio scientifico nei settori di intervento della ricerca applicata e collaborativa, nonché della nuova imprenditorialità high tech e del trasferimento tecnologico.</t>
  </si>
  <si>
    <t>valutazione di progetti riferiti alle strategie regionali DTC2, sul bando RICERCA E SVILUPPO DI TECNOLOGIE PER LA VALORIZZAZIONE DEL PATRIMONIO CULTURALE, DTC – Distretto Tecnologico per le nuove tecnologie applicate ai beni ed alle attività Culturali, IV Accordo Integrativo Regione Lazio – MIUR – MIBACT – MISE dell’APQ6 “Ricerca, Innovazione Tecnologica, Reti Telematiche.</t>
  </si>
  <si>
    <t>RICERCA E SVILUPPO DI TECNOLOGIE PER LA VALORIZZAZIONE DEL PATRIMONIO CULTURALE, DTC – Distretto Tecnologico per le nuove tecnologie applicate ai beni ed alle attività Culturali, IV Accordo Integrativo Regione Lazio – MIUR – MIBACT – MISE dell’APQ6 “Ricerca, Innovazione Tecnologica, Reti Telematiche</t>
  </si>
  <si>
    <t>obiettivo del bando è sostenere la diffusione di tecnologie innovative per la valorizzazione, conservazione, recupero, fruizione e sostenibilità del patrimonio culturale del Lazio. I progetti ammissibili: interventi di realizzazione e successivo utilizzo di una soluzione tecnologica, finanziaria e gestionale innovativa, efficace e sostenibile, che valorizzi uno o più istituti o luoghi della cultura localizzati nel Lazio.</t>
  </si>
  <si>
    <t>progettazione e formazione per l'impresa sociale</t>
  </si>
  <si>
    <t>Corsi di formazione per dirigenti e soci delle imprese sociali aderenti, sui temi del design per l'innovazione, open-innovation, social design, design dei servizi, comunicazione sociale, design tools per la progettazione sociale /  Coordinatore Area FR, Comunicazione e Marketing sociale - Responsabile Comunicazione, in riferimento al progetto di inclusione sociale e welfare aziendale "Valoriamo", finanziato da Fondazione Cariplo sul bando Welfare in Azione IV.</t>
  </si>
  <si>
    <t>Coordinatore dell'Ufficio Sviluppo - Responsabile Fundraising e Comunicazione, in riferimento al progetto di innovazione sociale e welfare generativo "Più Segni Positivi", finanziato da Fondazione Cariplo sul bando Welfare in Azione I.</t>
  </si>
  <si>
    <t>Docente a contratto: pianificazione didattica, erogazione formazione, gestione dei gruppi, customer satisfaction / Consulente sull'area FR, com e mkt (v. sopra) con compiti di pianificazione delle attività di FR e comunicazione, progettazione su bandi, gestione dei progetti di CSR e marketing sociale su piattaforme smart.</t>
  </si>
  <si>
    <t>società in house della Regione Lazio</t>
  </si>
  <si>
    <t>progetto CAST - progetto per la valorizzazione del BBCC Castello Masegra con una strategia di implementazione tecnologica, ambienti immersivi multimediali e un nuovo progetto gestionale; finanziato da Fondazione Cariplo sul bando "Patrimonio Culturale per lo sviluppo".</t>
  </si>
  <si>
    <t>Progettista e Responsabile dell'implementazione della Comunicazione con strategie digital e smart tech.</t>
  </si>
  <si>
    <t>progetto OPEN Fuentes - progetto di rigenerazione urbana di un'area ex-agricola per inserimento lavoratori svantaggiati (coinvolte cooperative di tipo B), con impiego di smart agriculture e nuovo progetto turistico/gestionale; finanziato da Fondazione Cariplo sul bando "Coltivare Valore". Il progetto, in rete con ERSAF, comprende azioni di ripristino di aree biodiverse e un'offerta di mobilità lenta con cicloturismo accessibile (design for all).</t>
  </si>
  <si>
    <t>partecipazione ai progetti di ricerca: “Valorizar San Leo” (2006) - design driven innovation per la valorizzazione del territorio; sono stati approfonditi e applicati teorie e pratiche di marketing urbano &amp; territoriale, di design per il sistema-prodotto e l'exhibit outdoor, applicando momenti di ricerca-azione e design thinking session / Design al Tombolo - nell'ambito di E.CH.I. Etnografie italo-svizzere per la valorizzazione del patrimonio immateriale transfrontaliero.</t>
  </si>
  <si>
    <t>Regione Lombardia con Finlombarda</t>
  </si>
  <si>
    <t>Regione Lombardia / Finlombarda</t>
  </si>
  <si>
    <t>ricerca di base e applicata</t>
  </si>
  <si>
    <t>Membro stabile dei gruppi di ricerca DeCH - Design for Cultural Heritage e dHOC - Design for Hospitable Cities; collabora con il network di ricerca DESIS - Design dof Social Innovation and Sustainability. Ruolo/i ricoperti: project management, ricercatore senior (a contratto e assegnista di ricerca), tutor dottorandi; progettista per bandi ragionali, nazionali ed EU; membro di commissioni di valutazione; membro di board scientifici.</t>
  </si>
  <si>
    <t>didattica strutturata all'interno del CdL e LM / indirizzi di Design degli Interni, Design della Comunicazione e Product Service System. Design workshop intensivi nei medesimi indirizzi. Visiting professor e workshop internazionali all'interno del circuito GIDE - Group of International Design Education che include università di design a Mechelen, Leeds, Lugano, Magdeburgo, Dundee, Milano e Lubljana.</t>
  </si>
  <si>
    <t>Partecipazione ai progetti: d.Cult - il design per la valorizzazione dei beni culturali. Startegia, strumenti e metodologie di progetto (MIUR PRIN 2004/06); m.O.Ma - Marketing strategico dell'Oltrepò Mantovano (2005); Intangibile Immateriale Virtuale: la valorizzazione dei BBCC come contenuto di progetto (MIUR PRIN 2010-12); Autentico Contemporaneo - (2011-2013) - Riattivare i saperi delle maestranze milanesi analizzando e implementandone le filiere di produzione, comunicazione e produzione; DECA - Design Culture Accoglienza - co-design per ripensare il sistema dei Centri di Accoglienza rifugiati con gli abitanti; Storie Possibili - SNA analisys per modellizzare i servizi collaborativi ed estrarne elementi di trasferibilità e scalabilità. Altre attività: convegnistica e scrittura paper scientifici.</t>
  </si>
  <si>
    <t>Come da cursus studiorum, il percorso di formazione di primo e secondo livello (Laurea Triennale in Design degli Interni e Laurea Specialistica in Architettura degli Interni, Allestimento e Museografia  per i BBCC) presso la Facoltà di Design sono stati ricchi di contenuto sui temi del design per la valorizzazione dei BBCC, urban design e design per lo sviluppo. La cultura politecnica e la dotazione dei laboratori d'Ateneo hanno concesso a chi scrive di cimentarsi non solo con tematiche di attualità e approcci teorici, ma anche di provare empiricamente tecnologie, nonchè partecipare a reti di dibattito internazionale sui temi oggetto della presente manifestazione. Posso, infine, considerare discriminante il terzo livello della formazione politecnica (Dottorato di Ricerca in Design e Comunicazione Multimediale): l'esperienza formativa del dottorato di ricerca (2007-2009, con tesi discussa a feb 2010) e i successivi anni da assegnista di ricerca e ricercatore a contratto (fino a fine 2016) hanno senz'altro concesso a chi scrive di affrontare in prima persona le progettazioni complesse, processi di implementazione e valutazione; di partecipare a gruppi di lavoro impegnati in progetti pluriennali di scala variabile tra il livello locale e quello europeo. Esperienze che ho sempre portato anche fuori dall'ambito accademico, in modo particolare in questi ultimi quattro anni. Durante il PhD ho lavorato in diversi gruppi di ricerca interni al dipartimento, rispetto a questa macro-area segnalo dHOC - Design for Hospitable Cities e il network di ricerca DESIS - Design for Social Innovation and Sustainability. Le competenze di accompagnamento, revisione progettuale e gestione dei gruppi e dei budget derivano, invece, dalle numerose esperienze di pianificazione ed erogazione didattica (formazione universitaria e post-, formazione continua per adulti). In questi contesti ho sperimentato la partecipazione alle commissioni di valutazione, nonchè partecipato a board scientifici, review board e comitati editoriali di riviste scientiche.</t>
  </si>
  <si>
    <t>Come da cursus studiorum, il percorso di formazione di primo e secondo livello (Laurea Triennale in Design degli Interni e Laurea Specialistica in Architettura degli Interni, Allestimento e Museografia  per i BBCC) presso la Facoltà di Design sono stati ricchi di contenuto sui temi del design per la valorizzazione dei BBCC, urban design e design per lo sviluppo. La cultura politecnica e la dotazione dei laboratori d'Ateneo hanno concesso a chi scrive di cimentarsi non solo con tematiche di attualità e approcci teorici, ma anche di provare empiricamente tecnologie, nonchè partecipare a reti di dibattito internazionale sui temi oggetto della presente manifestazione. Posso, infine, considerare discriminante il terzo livello della formazione politecnica (Dottorato di Ricerca in Design e Comunicazione Multimediale): l'esperienza formativa del dottorato di ricerca (2007-2009, con tesi discussa a feb 2010) e i successivi anni da assegnista di ricerca e ricercatore a contratto (fino a fine 2016) hanno senz'altro concesso a chi scrive di affrontare in prima persona le progettazioni complesse, processi di implementazione e valutazione; di partecipare a gruppi di lavoro impegnati in progetti pluriennali di scala variabile tra il livello locale e quello europeo. Esperienze che ho sempre portato anche fuori dall'ambito accademico, in modo particolare in questi ultimi quattro anni. In riferimento alla specifica macroarea mi si conceda un elemento di descrizione extra cv: socia fondatrice e vicepresidente, dal 2015, del FabLab Sondrio; associazione di promozione sociale impegnata sul territorio nella promozione e diffuzione delle nuove tecnologie a servizio della collettività; in rete con gli altri FabLab, aderisce alla Fab Chart e alla rete internazionale dei coder-dojo. Durante il PhD ho lavorato in diversi gruppi di ricerca interni al dipartimento, rispetto a questa macro-area segnalo DeCH - Design for Cultural Heritage. Le competenze di accompagnamento, revisione progettuale e gestione dei gruppi e dei budget derivano, invece, dalle numerose esperienze di pianificazione ed erogazione didattica (formazione universitaria e post-, formazione continua per adulti). In questi contesti ho sperimentato la partecipazione alle commissioni di valutazione, nonchè partecipato a board scientifici, review board e comitati editoriali di riviste scientiche.</t>
  </si>
  <si>
    <t xml:space="preserve">In riferimento, specificamente, all'area INDUSTRIE CREATIVE E CULTURALI è stata maturata sia esperienza di ricerca applicata (EP6 - progetti Intangibile,Immateriale, Virtuale, Autentico Contemporaneo + EP9 - Design al Tombolo) e didattica (EP1, EP8) sia professionale (EP5), fin qui sempre spesa in contesti d'impresa culturale e/o sociale (cooperazione sociale, di tipo A e B, e consorzi di cooperative); le ultime esperienze di valutazione (EP3 in particolare) anche esterne al mondo accademico hanno consentito a chi scrive di affinare l'approccio pragmatico, senza dimenticare il bagaglio tecnico-scientifico di stampo politecnico. PUBBLICAZIONI SUL TEMA: Giunta, E.E. Lupo,E. and Trocchianesi,R. 2011. “Design research and cultural heritage: activating the value of cultural assets as open-ended knowledge system”in Design Principles and Practices: an International Journal - Volume 5. Common Ground Publishing. / Giunta,E. 2013. ‘E lo chiamavano Maestro: il "craft" come pratica relazionale radicata’ in E.Lupo (a cura di), 2013, Autentico Contemporaneo. Design e attivazione dei saperi tipici e maestri artigiani milanesi. Rimini: Maggioli / Giunta,E. 2013. ‘Botteghe autentico Contemporaneo’ in E.Lupo (a cura di), 2013, Autentico Contemporaneo. Design e attivazione dei saperi tipici e maestri artigiani milanesi . Rimini: Maggioli / Giunta,E. 2013. ‘Un’antologia di pratiche’ in E.Lupo (a cura di), 2013, Autentico Contemporaneo. Design e attivazione dei saperi tipici e maestri artigiani milanesi . Rimini: Maggioli / Giunta,E. 2013. La dimensione performativa dell’ICH: definizioni e potenzialità progettuali. in Irace,F. (a cura di) Immateriale | virtuale | interattivo. Milano: Electa. / GIUNTA,E.E. and E.LUPO “Contemporary Authentic”: a design driven strategy for activating intangible heritage and knowledge”, in Almevik G., Palm¬sköld A., Rosenqvist J. Crafting Cultural heritage. Gothenburg Studies in Conservation: Gothenburg, 2016.
</t>
  </si>
  <si>
    <t xml:space="preserve">In riferimento, specificamente, all'area SMART CITIES AND COMMUNITIES è stata maturata sia esperienza di ricerca applicata (EP6 - progetti d.Cult, m.O.Ma, DECA, Storie Possibili + EP9 - Valorizar San Leo) e didattica (EP1, EP2, EP8; si segnala di particolare rilevanza in riferimento alla macro-area l'adesione al programma POLISOCIAL programma di responsbailità sociale d'Ateneo per la didattica e la ricerca da ma condotta tra il 2010 e il 2016) sia professionale (EP2 - progetto Valoriamo per l'inclusione lavorativa mediante welfare aziendale, EP4 - PiùSegniPositivi contro la povertà situazionale e la ri-qualificazione del contesto alpino, EP7 - progetto OPEN Fuentes, smart agro-echology e inclusione sociale), fin qui sempre spesa in contesti d'impresa culturale e/o sociale (cooperazione sociale, di tipo A e B, e consorzi di cooperative); le ultime esperienze di valutazione anche esterne al mondo accademico hanno consentito a chi scrive di affinare l'approccio pragmatico, senza dimenticare il bagaglio tecnico-scientifico di stampo politecnico. PUBBLICAZIONI SUL TEMA: Giunta, E.E. 2008. “Sostenibilità come premessa. Creatività come metoodo. Innovazione come obiettivo.” in Fassi, D. and F.Scullica (a cura di) The hospitable city. Rimini: Maggioli. / Giunta, E.E. 2009. “Urban interiors. Artificial territories: designing ‘spatial script’ for relational field” in IDEA JOURNAL 2009 Interior Territories: Exposing the Critical Interior. Queensland University of Technology: Brisbane. / Giunta, E.E. Fassi, D. and A.Rebaglio (a cura di). 2009. Sustainable Mobility. Rimini: Maggioli. / GIUNTA E (2011). "Cities * society = scenarios of changing. Urban micro-environment between Art and Design";. In: Transitional spaces.. vol. 1, p. 54-63, Wien:X-CHANGE culture-science / Giunta,E. 2012. PRO-OCCUPANCY. Design dei microambienti urbani contemporanei: tra performatività dell'allestimento e appartenenze. Rimini: Maggioli. / Giunta,E. and A.Rebaglio. 2013. “CROSS-CULTURAL DESIGN ATTITUDE. Open-ended design solution for welcoming the Diversity” DRS // CUMULUS Oslo 2013 / Giunta,E. and A.Rebaglio. 2014. Design research on Temporary Homes: hospitable places for Homeless, Immigrants and Refugees. Baunach: Spurbuch. / GIUNTA, E.E. et all. “Storiepossibili (possible stories): Measuring social networks and designing scenarios to address new urban questions” in Strategic Design Research Journal. Vol 10, No 3 (2017): Sep/Dec. Published by Universidade do Vale do Rio dos Sinos - Unisinos.
</t>
  </si>
  <si>
    <t>1981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</si>
</sst>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21" zoomScaleNormal="100" zoomScalePageLayoutView="125" workbookViewId="0">
      <selection activeCell="D19" sqref="D19"/>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Elena Enrica Giunta;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676</v>
      </c>
    </row>
    <row r="12" spans="1:4" ht="15" customHeight="1" x14ac:dyDescent="0.35">
      <c r="A12" s="11" t="s">
        <v>92</v>
      </c>
      <c r="B12" s="5"/>
      <c r="C12" s="6" t="s">
        <v>61</v>
      </c>
      <c r="D12" s="3" t="s">
        <v>677</v>
      </c>
    </row>
    <row r="13" spans="1:4" ht="15" customHeight="1" x14ac:dyDescent="0.35">
      <c r="A13" s="11" t="s">
        <v>93</v>
      </c>
      <c r="B13" s="5"/>
      <c r="C13" s="6" t="s">
        <v>112</v>
      </c>
      <c r="D13" s="3" t="s">
        <v>114</v>
      </c>
    </row>
    <row r="14" spans="1:4" ht="15" customHeight="1" x14ac:dyDescent="0.35">
      <c r="A14" s="11"/>
      <c r="B14" s="5"/>
      <c r="C14" s="5"/>
      <c r="D14" s="5"/>
    </row>
    <row r="15" spans="1:4" ht="15" customHeight="1" x14ac:dyDescent="0.35">
      <c r="A15" s="11" t="s">
        <v>94</v>
      </c>
      <c r="B15" s="5"/>
      <c r="C15" s="6" t="s">
        <v>62</v>
      </c>
      <c r="D15" s="3" t="s">
        <v>678</v>
      </c>
    </row>
    <row r="16" spans="1:4" ht="15" customHeight="1" x14ac:dyDescent="0.35">
      <c r="A16" s="11" t="s">
        <v>95</v>
      </c>
      <c r="B16" s="5"/>
      <c r="C16" s="6" t="s">
        <v>63</v>
      </c>
      <c r="D16" s="3" t="s">
        <v>679</v>
      </c>
    </row>
    <row r="17" spans="1:4" ht="15" customHeight="1" x14ac:dyDescent="0.35">
      <c r="A17" s="11" t="s">
        <v>96</v>
      </c>
      <c r="B17" s="5"/>
      <c r="C17" s="6" t="s">
        <v>100</v>
      </c>
      <c r="D17" s="3" t="s">
        <v>679</v>
      </c>
    </row>
    <row r="18" spans="1:4" ht="15" customHeight="1" x14ac:dyDescent="0.35">
      <c r="A18" s="11" t="s">
        <v>97</v>
      </c>
      <c r="B18" s="5"/>
      <c r="C18" s="6" t="s">
        <v>101</v>
      </c>
      <c r="D18" s="3" t="s">
        <v>766</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669</v>
      </c>
      <c r="D31" s="3"/>
    </row>
    <row r="32" spans="1:4" ht="15" customHeight="1" x14ac:dyDescent="0.35">
      <c r="A32" s="11" t="s">
        <v>85</v>
      </c>
      <c r="B32" s="5"/>
      <c r="C32" s="6" t="s">
        <v>670</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681</v>
      </c>
    </row>
    <row r="43" spans="1:4" ht="15" customHeight="1" x14ac:dyDescent="0.35">
      <c r="A43" s="11" t="s">
        <v>107</v>
      </c>
      <c r="B43" s="5"/>
      <c r="C43" s="6" t="s">
        <v>126</v>
      </c>
      <c r="D43" s="4" t="s">
        <v>682</v>
      </c>
    </row>
    <row r="44" spans="1:4" ht="15" customHeight="1" x14ac:dyDescent="0.35">
      <c r="A44" s="11" t="s">
        <v>108</v>
      </c>
      <c r="B44" s="5"/>
      <c r="C44" s="6" t="s">
        <v>127</v>
      </c>
      <c r="D44" s="4" t="s">
        <v>321</v>
      </c>
    </row>
    <row r="45" spans="1:4" ht="15" customHeight="1" x14ac:dyDescent="0.35">
      <c r="A45" s="11" t="s">
        <v>109</v>
      </c>
      <c r="B45" s="5"/>
      <c r="C45" s="6" t="s">
        <v>128</v>
      </c>
      <c r="D45" s="4" t="s">
        <v>683</v>
      </c>
    </row>
    <row r="46" spans="1:4" ht="15" customHeight="1" x14ac:dyDescent="0.35">
      <c r="A46" s="11" t="s">
        <v>110</v>
      </c>
      <c r="B46" s="5"/>
      <c r="C46" s="6" t="s">
        <v>129</v>
      </c>
      <c r="D46" s="4" t="s">
        <v>319</v>
      </c>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58</v>
      </c>
    </row>
    <row r="54" spans="1:4" ht="15" customHeight="1" x14ac:dyDescent="0.35">
      <c r="A54" s="11" t="s">
        <v>134</v>
      </c>
      <c r="B54" s="5"/>
      <c r="C54" s="6" t="s">
        <v>355</v>
      </c>
      <c r="D54" s="4" t="s">
        <v>41</v>
      </c>
    </row>
    <row r="55" spans="1:4" ht="15" customHeight="1" x14ac:dyDescent="0.35">
      <c r="A55" s="11" t="s">
        <v>135</v>
      </c>
      <c r="B55" s="5"/>
      <c r="C55" s="6" t="s">
        <v>356</v>
      </c>
      <c r="D55" s="4" t="s">
        <v>38</v>
      </c>
    </row>
    <row r="56" spans="1:4" ht="15" customHeight="1" x14ac:dyDescent="0.35">
      <c r="A56" s="11" t="s">
        <v>136</v>
      </c>
      <c r="B56" s="5"/>
      <c r="C56" s="6" t="s">
        <v>474</v>
      </c>
      <c r="D56" s="4" t="s">
        <v>35</v>
      </c>
    </row>
    <row r="57" spans="1:4" ht="15" customHeight="1" x14ac:dyDescent="0.35">
      <c r="A57" s="11"/>
      <c r="B57" s="5"/>
      <c r="C57" s="5"/>
      <c r="D57" s="5"/>
    </row>
    <row r="58" spans="1:4" ht="15" customHeight="1" x14ac:dyDescent="0.35">
      <c r="A58" s="11" t="s">
        <v>137</v>
      </c>
      <c r="B58" s="5"/>
      <c r="C58" s="6" t="s">
        <v>354</v>
      </c>
      <c r="D58" s="3" t="s">
        <v>54</v>
      </c>
    </row>
    <row r="59" spans="1:4" ht="15" customHeight="1" x14ac:dyDescent="0.35">
      <c r="A59" s="11" t="s">
        <v>138</v>
      </c>
      <c r="B59" s="5"/>
      <c r="C59" s="6" t="s">
        <v>357</v>
      </c>
      <c r="D59" s="4" t="s">
        <v>656</v>
      </c>
    </row>
    <row r="60" spans="1:4" ht="15" customHeight="1" x14ac:dyDescent="0.35">
      <c r="A60" s="11" t="s">
        <v>472</v>
      </c>
      <c r="B60" s="5"/>
      <c r="C60" s="6" t="s">
        <v>358</v>
      </c>
      <c r="D60" s="4" t="s">
        <v>16</v>
      </c>
    </row>
    <row r="61" spans="1:4" ht="15" customHeight="1" x14ac:dyDescent="0.35">
      <c r="A61" s="11" t="s">
        <v>473</v>
      </c>
      <c r="C61" s="6" t="s">
        <v>475</v>
      </c>
      <c r="D61" s="4" t="s">
        <v>17</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&amp;C&amp;"Arial,Normale"&amp;8ANAGRAFICA / PAGINA &amp;P DI &amp;N</oddFooter>
  </headerFooter>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27" zoomScale="125" zoomScaleNormal="125" zoomScalePageLayoutView="125" workbookViewId="0">
      <selection activeCell="D45" sqref="D45"/>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Elena Enrica Giunta;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141</v>
      </c>
    </row>
    <row r="12" spans="1:4" ht="15" customHeight="1" x14ac:dyDescent="0.35">
      <c r="A12" s="11" t="s">
        <v>147</v>
      </c>
      <c r="B12" s="5"/>
      <c r="C12" s="6" t="s">
        <v>427</v>
      </c>
      <c r="D12" s="3" t="s">
        <v>686</v>
      </c>
    </row>
    <row r="13" spans="1:4" ht="15" customHeight="1" x14ac:dyDescent="0.35">
      <c r="A13" s="11" t="s">
        <v>148</v>
      </c>
      <c r="B13" s="5"/>
      <c r="C13" s="6" t="s">
        <v>143</v>
      </c>
      <c r="D13" s="3" t="s">
        <v>684</v>
      </c>
    </row>
    <row r="14" spans="1:4" ht="15" customHeight="1" x14ac:dyDescent="0.35">
      <c r="A14" s="11" t="s">
        <v>149</v>
      </c>
      <c r="B14" s="5"/>
      <c r="C14" s="6" t="s">
        <v>144</v>
      </c>
      <c r="D14" s="3" t="s">
        <v>685</v>
      </c>
    </row>
    <row r="15" spans="1:4" ht="45" customHeight="1" x14ac:dyDescent="0.35">
      <c r="A15" s="16" t="s">
        <v>150</v>
      </c>
      <c r="B15" s="5"/>
      <c r="C15" s="18" t="s">
        <v>145</v>
      </c>
      <c r="D15" s="14" t="s">
        <v>690</v>
      </c>
    </row>
    <row r="16" spans="1:4" ht="15" customHeight="1" x14ac:dyDescent="0.35">
      <c r="A16" s="11" t="s">
        <v>151</v>
      </c>
      <c r="B16" s="5"/>
      <c r="C16" s="6" t="s">
        <v>146</v>
      </c>
      <c r="D16" s="3" t="s">
        <v>687</v>
      </c>
    </row>
    <row r="17" spans="1:4" ht="15" customHeight="1" x14ac:dyDescent="0.35">
      <c r="A17" s="11"/>
      <c r="B17" s="5"/>
      <c r="C17" s="29" t="s">
        <v>183</v>
      </c>
      <c r="D17" s="5"/>
    </row>
    <row r="18" spans="1:4" ht="15" customHeight="1" x14ac:dyDescent="0.35">
      <c r="A18" s="11" t="s">
        <v>152</v>
      </c>
      <c r="B18" s="5"/>
      <c r="C18" s="6" t="s">
        <v>500</v>
      </c>
      <c r="D18" s="4" t="s">
        <v>688</v>
      </c>
    </row>
    <row r="19" spans="1:4" ht="15" customHeight="1" x14ac:dyDescent="0.35">
      <c r="A19" s="11" t="s">
        <v>153</v>
      </c>
      <c r="B19" s="5"/>
      <c r="C19" s="6" t="s">
        <v>143</v>
      </c>
      <c r="D19" s="4" t="s">
        <v>689</v>
      </c>
    </row>
    <row r="20" spans="1:4" ht="15" customHeight="1" x14ac:dyDescent="0.35">
      <c r="A20" s="11" t="s">
        <v>154</v>
      </c>
      <c r="B20" s="5"/>
      <c r="C20" s="6" t="s">
        <v>144</v>
      </c>
      <c r="D20" s="4" t="s">
        <v>685</v>
      </c>
    </row>
    <row r="21" spans="1:4" ht="45" customHeight="1" x14ac:dyDescent="0.35">
      <c r="A21" s="16" t="s">
        <v>155</v>
      </c>
      <c r="B21" s="5"/>
      <c r="C21" s="18" t="s">
        <v>145</v>
      </c>
      <c r="D21" s="15" t="s">
        <v>691</v>
      </c>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t="s">
        <v>692</v>
      </c>
    </row>
    <row r="38" spans="1:4" ht="15" customHeight="1" x14ac:dyDescent="0.35">
      <c r="A38" s="11" t="s">
        <v>168</v>
      </c>
      <c r="B38" s="5"/>
      <c r="C38" s="6" t="s">
        <v>166</v>
      </c>
      <c r="D38" s="4" t="s">
        <v>693</v>
      </c>
    </row>
    <row r="39" spans="1:4" ht="15" customHeight="1" x14ac:dyDescent="0.35">
      <c r="A39" s="11" t="s">
        <v>169</v>
      </c>
      <c r="B39" s="5"/>
      <c r="C39" s="6" t="s">
        <v>144</v>
      </c>
      <c r="D39" s="4" t="s">
        <v>694</v>
      </c>
    </row>
    <row r="40" spans="1:4" ht="45" customHeight="1" x14ac:dyDescent="0.35">
      <c r="A40" s="16" t="s">
        <v>170</v>
      </c>
      <c r="B40" s="5"/>
      <c r="C40" s="18" t="s">
        <v>145</v>
      </c>
      <c r="D40" s="15" t="s">
        <v>695</v>
      </c>
    </row>
    <row r="41" spans="1:4" ht="15" customHeight="1" x14ac:dyDescent="0.35">
      <c r="A41" s="11" t="s">
        <v>171</v>
      </c>
      <c r="B41" s="5"/>
      <c r="C41" s="6" t="s">
        <v>146</v>
      </c>
      <c r="D41" s="4" t="s">
        <v>696</v>
      </c>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&amp;C&amp;"Arial,Normale"&amp;8CURSUS STUDIORUM / PAGINA &amp;P DI &amp;N</oddFooter>
  </headerFooter>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84" zoomScale="125" zoomScaleNormal="125" zoomScalePageLayoutView="125" workbookViewId="0">
      <selection activeCell="D85" sqref="D85"/>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Elena Enrica Giunta; </v>
      </c>
    </row>
    <row r="8" spans="1:4" ht="15" customHeight="1" x14ac:dyDescent="0.35">
      <c r="A8" s="11"/>
      <c r="B8" s="5"/>
      <c r="C8" s="5"/>
      <c r="D8" s="5"/>
    </row>
    <row r="9" spans="1:4" ht="20" x14ac:dyDescent="0.35">
      <c r="A9" s="11"/>
      <c r="B9" s="5"/>
      <c r="C9" s="33" t="s">
        <v>659</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40210</v>
      </c>
    </row>
    <row r="13" spans="1:4" ht="15" customHeight="1" x14ac:dyDescent="0.35">
      <c r="A13" s="11" t="s">
        <v>189</v>
      </c>
      <c r="B13" s="5"/>
      <c r="C13" s="6" t="s">
        <v>492</v>
      </c>
      <c r="D13" s="31" t="s">
        <v>697</v>
      </c>
    </row>
    <row r="14" spans="1:4" ht="15" customHeight="1" x14ac:dyDescent="0.35">
      <c r="A14" s="11" t="s">
        <v>190</v>
      </c>
      <c r="B14" s="5"/>
      <c r="C14" s="6" t="s">
        <v>377</v>
      </c>
      <c r="D14" s="3" t="s">
        <v>700</v>
      </c>
    </row>
    <row r="15" spans="1:4" ht="15" customHeight="1" x14ac:dyDescent="0.35">
      <c r="A15" s="11" t="s">
        <v>191</v>
      </c>
      <c r="B15" s="5"/>
      <c r="C15" s="6" t="s">
        <v>376</v>
      </c>
      <c r="D15" s="3" t="s">
        <v>679</v>
      </c>
    </row>
    <row r="16" spans="1:4" ht="15" customHeight="1" x14ac:dyDescent="0.35">
      <c r="A16" s="11" t="s">
        <v>192</v>
      </c>
      <c r="B16" s="5"/>
      <c r="C16" s="6" t="s">
        <v>558</v>
      </c>
      <c r="D16" s="3" t="s">
        <v>698</v>
      </c>
    </row>
    <row r="17" spans="1:4" ht="15" customHeight="1" x14ac:dyDescent="0.35">
      <c r="A17" s="11" t="s">
        <v>193</v>
      </c>
      <c r="B17" s="5"/>
      <c r="C17" s="6" t="s">
        <v>198</v>
      </c>
      <c r="D17" s="3" t="s">
        <v>204</v>
      </c>
    </row>
    <row r="18" spans="1:4" ht="15" customHeight="1" x14ac:dyDescent="0.35">
      <c r="A18" s="11" t="s">
        <v>194</v>
      </c>
      <c r="B18" s="5"/>
      <c r="C18" s="6" t="s">
        <v>186</v>
      </c>
      <c r="D18" s="3" t="s">
        <v>704</v>
      </c>
    </row>
    <row r="19" spans="1:4" ht="15" customHeight="1" x14ac:dyDescent="0.35">
      <c r="A19" s="11" t="s">
        <v>195</v>
      </c>
      <c r="B19" s="5"/>
      <c r="C19" s="6" t="s">
        <v>484</v>
      </c>
      <c r="D19" s="3" t="s">
        <v>487</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760</v>
      </c>
    </row>
    <row r="22" spans="1:4" s="28" customFormat="1" ht="45" customHeight="1" x14ac:dyDescent="0.35">
      <c r="A22" s="16" t="s">
        <v>212</v>
      </c>
      <c r="B22" s="17"/>
      <c r="C22" s="18" t="s">
        <v>187</v>
      </c>
      <c r="D22" s="14" t="s">
        <v>699</v>
      </c>
    </row>
    <row r="24" spans="1:4" ht="15" customHeight="1" x14ac:dyDescent="0.35">
      <c r="A24" s="11" t="s">
        <v>213</v>
      </c>
      <c r="B24" s="5"/>
      <c r="C24" s="6" t="s">
        <v>491</v>
      </c>
      <c r="D24" s="30">
        <v>43070</v>
      </c>
    </row>
    <row r="25" spans="1:4" ht="15" customHeight="1" x14ac:dyDescent="0.35">
      <c r="A25" s="11" t="s">
        <v>214</v>
      </c>
      <c r="B25" s="5"/>
      <c r="C25" s="6" t="s">
        <v>492</v>
      </c>
      <c r="D25" s="30" t="s">
        <v>697</v>
      </c>
    </row>
    <row r="26" spans="1:4" ht="15" customHeight="1" x14ac:dyDescent="0.35">
      <c r="A26" s="11" t="s">
        <v>215</v>
      </c>
      <c r="B26" s="5"/>
      <c r="C26" s="6" t="s">
        <v>378</v>
      </c>
      <c r="D26" s="4" t="s">
        <v>702</v>
      </c>
    </row>
    <row r="27" spans="1:4" ht="15" customHeight="1" x14ac:dyDescent="0.35">
      <c r="A27" s="11" t="s">
        <v>216</v>
      </c>
      <c r="B27" s="5"/>
      <c r="C27" s="6" t="s">
        <v>376</v>
      </c>
      <c r="D27" s="4" t="s">
        <v>701</v>
      </c>
    </row>
    <row r="28" spans="1:4" ht="15" customHeight="1" x14ac:dyDescent="0.35">
      <c r="A28" s="11" t="s">
        <v>217</v>
      </c>
      <c r="B28" s="5"/>
      <c r="C28" s="6" t="s">
        <v>558</v>
      </c>
      <c r="D28" s="4" t="s">
        <v>703</v>
      </c>
    </row>
    <row r="29" spans="1:4" ht="15" customHeight="1" x14ac:dyDescent="0.35">
      <c r="A29" s="11" t="s">
        <v>218</v>
      </c>
      <c r="B29" s="5"/>
      <c r="C29" s="6" t="s">
        <v>198</v>
      </c>
      <c r="D29" s="4" t="s">
        <v>200</v>
      </c>
    </row>
    <row r="30" spans="1:4" ht="15" customHeight="1" x14ac:dyDescent="0.35">
      <c r="A30" s="11" t="s">
        <v>219</v>
      </c>
      <c r="B30" s="5"/>
      <c r="C30" s="6" t="s">
        <v>186</v>
      </c>
      <c r="D30" s="4" t="s">
        <v>747</v>
      </c>
    </row>
    <row r="31" spans="1:4" ht="15" customHeight="1" x14ac:dyDescent="0.35">
      <c r="A31" s="11" t="s">
        <v>220</v>
      </c>
      <c r="B31" s="5"/>
      <c r="C31" s="6" t="s">
        <v>484</v>
      </c>
      <c r="D31" s="4" t="s">
        <v>486</v>
      </c>
    </row>
    <row r="32" spans="1:4" ht="15" customHeight="1" x14ac:dyDescent="0.35">
      <c r="A32" s="11" t="s">
        <v>221</v>
      </c>
      <c r="B32" s="5"/>
      <c r="C32" s="6" t="s">
        <v>488</v>
      </c>
      <c r="D32" s="4" t="s">
        <v>353</v>
      </c>
    </row>
    <row r="33" spans="1:4" s="28" customFormat="1" ht="75" customHeight="1" x14ac:dyDescent="0.35">
      <c r="A33" s="16" t="s">
        <v>222</v>
      </c>
      <c r="B33" s="17"/>
      <c r="C33" s="18" t="s">
        <v>197</v>
      </c>
      <c r="D33" s="15" t="s">
        <v>748</v>
      </c>
    </row>
    <row r="34" spans="1:4" s="28" customFormat="1" ht="45" customHeight="1" x14ac:dyDescent="0.35">
      <c r="A34" s="16" t="s">
        <v>223</v>
      </c>
      <c r="B34" s="17"/>
      <c r="C34" s="18" t="s">
        <v>187</v>
      </c>
      <c r="D34" s="15" t="s">
        <v>750</v>
      </c>
    </row>
    <row r="36" spans="1:4" ht="15" customHeight="1" x14ac:dyDescent="0.35">
      <c r="A36" s="11" t="s">
        <v>224</v>
      </c>
      <c r="B36" s="5"/>
      <c r="C36" s="6" t="s">
        <v>491</v>
      </c>
      <c r="D36" s="32" t="s">
        <v>705</v>
      </c>
    </row>
    <row r="37" spans="1:4" ht="15" customHeight="1" x14ac:dyDescent="0.35">
      <c r="A37" s="11" t="s">
        <v>225</v>
      </c>
      <c r="B37" s="5"/>
      <c r="C37" s="6" t="s">
        <v>492</v>
      </c>
      <c r="D37" s="32" t="s">
        <v>697</v>
      </c>
    </row>
    <row r="38" spans="1:4" ht="15" customHeight="1" x14ac:dyDescent="0.35">
      <c r="A38" s="11" t="s">
        <v>226</v>
      </c>
      <c r="B38" s="5"/>
      <c r="C38" s="6" t="s">
        <v>379</v>
      </c>
      <c r="D38" s="4" t="s">
        <v>706</v>
      </c>
    </row>
    <row r="39" spans="1:4" ht="15" customHeight="1" x14ac:dyDescent="0.35">
      <c r="A39" s="11" t="s">
        <v>227</v>
      </c>
      <c r="B39" s="5"/>
      <c r="C39" s="6" t="s">
        <v>376</v>
      </c>
      <c r="D39" s="4" t="s">
        <v>707</v>
      </c>
    </row>
    <row r="40" spans="1:4" ht="15" customHeight="1" x14ac:dyDescent="0.35">
      <c r="A40" s="11" t="s">
        <v>228</v>
      </c>
      <c r="B40" s="5"/>
      <c r="C40" s="6" t="s">
        <v>558</v>
      </c>
      <c r="D40" s="4" t="s">
        <v>707</v>
      </c>
    </row>
    <row r="41" spans="1:4" ht="15" customHeight="1" x14ac:dyDescent="0.35">
      <c r="A41" s="11" t="s">
        <v>229</v>
      </c>
      <c r="B41" s="5"/>
      <c r="C41" s="6" t="s">
        <v>198</v>
      </c>
      <c r="D41" s="4" t="s">
        <v>201</v>
      </c>
    </row>
    <row r="42" spans="1:4" ht="15" customHeight="1" x14ac:dyDescent="0.35">
      <c r="A42" s="11" t="s">
        <v>230</v>
      </c>
      <c r="B42" s="5"/>
      <c r="C42" s="6" t="s">
        <v>186</v>
      </c>
      <c r="D42" s="4" t="s">
        <v>751</v>
      </c>
    </row>
    <row r="43" spans="1:4" ht="15" customHeight="1" x14ac:dyDescent="0.35">
      <c r="A43" s="11" t="s">
        <v>231</v>
      </c>
      <c r="B43" s="5"/>
      <c r="C43" s="6" t="s">
        <v>484</v>
      </c>
      <c r="D43" s="4" t="s">
        <v>486</v>
      </c>
    </row>
    <row r="44" spans="1:4" ht="15" customHeight="1" x14ac:dyDescent="0.35">
      <c r="A44" s="11" t="s">
        <v>232</v>
      </c>
      <c r="B44" s="5"/>
      <c r="C44" s="6" t="s">
        <v>488</v>
      </c>
      <c r="D44" s="4" t="s">
        <v>354</v>
      </c>
    </row>
    <row r="45" spans="1:4" s="28" customFormat="1" ht="75" customHeight="1" x14ac:dyDescent="0.35">
      <c r="A45" s="16" t="s">
        <v>233</v>
      </c>
      <c r="B45" s="17"/>
      <c r="C45" s="18" t="s">
        <v>197</v>
      </c>
      <c r="D45" s="15" t="s">
        <v>744</v>
      </c>
    </row>
    <row r="46" spans="1:4" s="28" customFormat="1" ht="45" customHeight="1" x14ac:dyDescent="0.35">
      <c r="A46" s="16" t="s">
        <v>234</v>
      </c>
      <c r="B46" s="17"/>
      <c r="C46" s="18" t="s">
        <v>187</v>
      </c>
      <c r="D46" s="15" t="s">
        <v>715</v>
      </c>
    </row>
    <row r="48" spans="1:4" ht="15" customHeight="1" x14ac:dyDescent="0.35">
      <c r="A48" s="11" t="s">
        <v>235</v>
      </c>
      <c r="B48" s="5"/>
      <c r="C48" s="6" t="s">
        <v>491</v>
      </c>
      <c r="D48" s="32" t="s">
        <v>708</v>
      </c>
    </row>
    <row r="49" spans="1:4" ht="15" customHeight="1" x14ac:dyDescent="0.35">
      <c r="A49" s="11" t="s">
        <v>236</v>
      </c>
      <c r="B49" s="5"/>
      <c r="C49" s="6" t="s">
        <v>492</v>
      </c>
      <c r="D49" s="32" t="s">
        <v>709</v>
      </c>
    </row>
    <row r="50" spans="1:4" ht="15" customHeight="1" x14ac:dyDescent="0.35">
      <c r="A50" s="11" t="s">
        <v>237</v>
      </c>
      <c r="B50" s="5"/>
      <c r="C50" s="6" t="s">
        <v>380</v>
      </c>
      <c r="D50" s="4" t="s">
        <v>710</v>
      </c>
    </row>
    <row r="51" spans="1:4" ht="15" customHeight="1" x14ac:dyDescent="0.35">
      <c r="A51" s="11" t="s">
        <v>238</v>
      </c>
      <c r="B51" s="5"/>
      <c r="C51" s="6" t="s">
        <v>376</v>
      </c>
      <c r="D51" s="4" t="s">
        <v>680</v>
      </c>
    </row>
    <row r="52" spans="1:4" ht="15" customHeight="1" x14ac:dyDescent="0.35">
      <c r="A52" s="11" t="s">
        <v>239</v>
      </c>
      <c r="B52" s="5"/>
      <c r="C52" s="6" t="s">
        <v>558</v>
      </c>
      <c r="D52" s="4" t="s">
        <v>711</v>
      </c>
    </row>
    <row r="53" spans="1:4" ht="15" customHeight="1" x14ac:dyDescent="0.35">
      <c r="A53" s="11" t="s">
        <v>240</v>
      </c>
      <c r="B53" s="5"/>
      <c r="C53" s="6" t="s">
        <v>198</v>
      </c>
      <c r="D53" s="4" t="s">
        <v>199</v>
      </c>
    </row>
    <row r="54" spans="1:4" ht="15" customHeight="1" x14ac:dyDescent="0.35">
      <c r="A54" s="11" t="s">
        <v>241</v>
      </c>
      <c r="B54" s="5"/>
      <c r="C54" s="6" t="s">
        <v>186</v>
      </c>
      <c r="D54" s="4" t="s">
        <v>712</v>
      </c>
    </row>
    <row r="55" spans="1:4" ht="15" customHeight="1" x14ac:dyDescent="0.35">
      <c r="A55" s="11" t="s">
        <v>242</v>
      </c>
      <c r="B55" s="5"/>
      <c r="C55" s="6" t="s">
        <v>484</v>
      </c>
      <c r="D55" s="4" t="s">
        <v>486</v>
      </c>
    </row>
    <row r="56" spans="1:4" ht="15" customHeight="1" x14ac:dyDescent="0.35">
      <c r="A56" s="11" t="s">
        <v>243</v>
      </c>
      <c r="B56" s="5"/>
      <c r="C56" s="6" t="s">
        <v>488</v>
      </c>
      <c r="D56" s="4" t="s">
        <v>353</v>
      </c>
    </row>
    <row r="57" spans="1:4" s="28" customFormat="1" ht="75" customHeight="1" x14ac:dyDescent="0.35">
      <c r="A57" s="16" t="s">
        <v>244</v>
      </c>
      <c r="B57" s="17"/>
      <c r="C57" s="18" t="s">
        <v>197</v>
      </c>
      <c r="D57" s="15" t="s">
        <v>749</v>
      </c>
    </row>
    <row r="58" spans="1:4" s="28" customFormat="1" ht="45" customHeight="1" x14ac:dyDescent="0.35">
      <c r="A58" s="16" t="s">
        <v>245</v>
      </c>
      <c r="B58" s="17"/>
      <c r="C58" s="18" t="s">
        <v>187</v>
      </c>
      <c r="D58" s="15" t="s">
        <v>719</v>
      </c>
    </row>
    <row r="60" spans="1:4" ht="15" customHeight="1" x14ac:dyDescent="0.35">
      <c r="A60" s="11" t="s">
        <v>246</v>
      </c>
      <c r="B60" s="5"/>
      <c r="C60" s="6" t="s">
        <v>491</v>
      </c>
      <c r="D60" s="32" t="s">
        <v>713</v>
      </c>
    </row>
    <row r="61" spans="1:4" ht="15" customHeight="1" x14ac:dyDescent="0.35">
      <c r="A61" s="11" t="s">
        <v>247</v>
      </c>
      <c r="B61" s="5"/>
      <c r="C61" s="6" t="s">
        <v>492</v>
      </c>
      <c r="D61" s="32" t="s">
        <v>697</v>
      </c>
    </row>
    <row r="62" spans="1:4" ht="15" customHeight="1" x14ac:dyDescent="0.35">
      <c r="A62" s="11" t="s">
        <v>248</v>
      </c>
      <c r="B62" s="5"/>
      <c r="C62" s="6" t="s">
        <v>381</v>
      </c>
      <c r="D62" s="4" t="s">
        <v>714</v>
      </c>
    </row>
    <row r="63" spans="1:4" ht="15" customHeight="1" x14ac:dyDescent="0.35">
      <c r="A63" s="11" t="s">
        <v>249</v>
      </c>
      <c r="B63" s="5"/>
      <c r="C63" s="6" t="s">
        <v>376</v>
      </c>
      <c r="D63" s="4" t="s">
        <v>680</v>
      </c>
    </row>
    <row r="64" spans="1:4" ht="15" customHeight="1" x14ac:dyDescent="0.35">
      <c r="A64" s="11" t="s">
        <v>250</v>
      </c>
      <c r="B64" s="5"/>
      <c r="C64" s="6" t="s">
        <v>558</v>
      </c>
      <c r="D64" s="4" t="s">
        <v>711</v>
      </c>
    </row>
    <row r="65" spans="1:4" ht="15" customHeight="1" x14ac:dyDescent="0.35">
      <c r="A65" s="11" t="s">
        <v>251</v>
      </c>
      <c r="B65" s="5"/>
      <c r="C65" s="6" t="s">
        <v>198</v>
      </c>
      <c r="D65" s="4" t="s">
        <v>205</v>
      </c>
    </row>
    <row r="66" spans="1:4" ht="15" customHeight="1" x14ac:dyDescent="0.35">
      <c r="A66" s="11" t="s">
        <v>252</v>
      </c>
      <c r="B66" s="5"/>
      <c r="C66" s="6" t="s">
        <v>186</v>
      </c>
      <c r="D66" s="4" t="s">
        <v>717</v>
      </c>
    </row>
    <row r="67" spans="1:4" ht="15" customHeight="1" x14ac:dyDescent="0.35">
      <c r="A67" s="11" t="s">
        <v>253</v>
      </c>
      <c r="B67" s="5"/>
      <c r="C67" s="6" t="s">
        <v>484</v>
      </c>
      <c r="D67" s="4" t="s">
        <v>487</v>
      </c>
    </row>
    <row r="68" spans="1:4" ht="15" customHeight="1" x14ac:dyDescent="0.35">
      <c r="A68" s="11" t="s">
        <v>254</v>
      </c>
      <c r="B68" s="5"/>
      <c r="C68" s="6" t="s">
        <v>488</v>
      </c>
      <c r="D68" s="4" t="s">
        <v>354</v>
      </c>
    </row>
    <row r="69" spans="1:4" s="28" customFormat="1" ht="75" customHeight="1" x14ac:dyDescent="0.35">
      <c r="A69" s="16" t="s">
        <v>255</v>
      </c>
      <c r="B69" s="17"/>
      <c r="C69" s="18" t="s">
        <v>197</v>
      </c>
      <c r="D69" s="15" t="s">
        <v>752</v>
      </c>
    </row>
    <row r="70" spans="1:4" s="28" customFormat="1" ht="45" customHeight="1" x14ac:dyDescent="0.35">
      <c r="A70" s="16" t="s">
        <v>256</v>
      </c>
      <c r="B70" s="17"/>
      <c r="C70" s="18" t="s">
        <v>187</v>
      </c>
      <c r="D70" s="15" t="s">
        <v>753</v>
      </c>
    </row>
    <row r="72" spans="1:4" ht="15" customHeight="1" x14ac:dyDescent="0.35">
      <c r="A72" s="11" t="s">
        <v>257</v>
      </c>
      <c r="B72" s="5"/>
      <c r="C72" s="6" t="s">
        <v>491</v>
      </c>
      <c r="D72" s="32" t="s">
        <v>734</v>
      </c>
    </row>
    <row r="73" spans="1:4" ht="15" customHeight="1" x14ac:dyDescent="0.35">
      <c r="A73" s="11" t="s">
        <v>258</v>
      </c>
      <c r="B73" s="5"/>
      <c r="C73" s="6" t="s">
        <v>492</v>
      </c>
      <c r="D73" s="32" t="s">
        <v>735</v>
      </c>
    </row>
    <row r="74" spans="1:4" ht="15" customHeight="1" x14ac:dyDescent="0.35">
      <c r="A74" s="11" t="s">
        <v>259</v>
      </c>
      <c r="B74" s="5"/>
      <c r="C74" s="6" t="s">
        <v>382</v>
      </c>
      <c r="D74" s="4" t="s">
        <v>716</v>
      </c>
    </row>
    <row r="75" spans="1:4" ht="15" customHeight="1" x14ac:dyDescent="0.35">
      <c r="A75" s="11" t="s">
        <v>260</v>
      </c>
      <c r="B75" s="5"/>
      <c r="C75" s="6" t="s">
        <v>376</v>
      </c>
      <c r="D75" s="4" t="s">
        <v>679</v>
      </c>
    </row>
    <row r="76" spans="1:4" ht="15" customHeight="1" x14ac:dyDescent="0.35">
      <c r="A76" s="11" t="s">
        <v>261</v>
      </c>
      <c r="B76" s="5"/>
      <c r="C76" s="6" t="s">
        <v>558</v>
      </c>
      <c r="D76" s="4" t="s">
        <v>698</v>
      </c>
    </row>
    <row r="77" spans="1:4" ht="15" customHeight="1" x14ac:dyDescent="0.35">
      <c r="A77" s="11" t="s">
        <v>262</v>
      </c>
      <c r="B77" s="5"/>
      <c r="C77" s="6" t="s">
        <v>198</v>
      </c>
      <c r="D77" s="4" t="s">
        <v>204</v>
      </c>
    </row>
    <row r="78" spans="1:4" ht="15" customHeight="1" x14ac:dyDescent="0.35">
      <c r="A78" s="11" t="s">
        <v>263</v>
      </c>
      <c r="B78" s="5"/>
      <c r="C78" s="6" t="s">
        <v>186</v>
      </c>
      <c r="D78" s="4" t="s">
        <v>758</v>
      </c>
    </row>
    <row r="79" spans="1:4" ht="15" customHeight="1" x14ac:dyDescent="0.35">
      <c r="A79" s="11" t="s">
        <v>264</v>
      </c>
      <c r="B79" s="5"/>
      <c r="C79" s="6" t="s">
        <v>484</v>
      </c>
      <c r="D79" s="4" t="s">
        <v>487</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761</v>
      </c>
    </row>
    <row r="82" spans="1:4" s="28" customFormat="1" ht="45" customHeight="1" x14ac:dyDescent="0.35">
      <c r="A82" s="16" t="s">
        <v>267</v>
      </c>
      <c r="B82" s="17"/>
      <c r="C82" s="18" t="s">
        <v>187</v>
      </c>
      <c r="D82" s="15" t="s">
        <v>759</v>
      </c>
    </row>
    <row r="84" spans="1:4" ht="15" customHeight="1" x14ac:dyDescent="0.35">
      <c r="A84" s="11" t="s">
        <v>268</v>
      </c>
      <c r="B84" s="5"/>
      <c r="C84" s="6" t="s">
        <v>491</v>
      </c>
      <c r="D84" s="32" t="s">
        <v>736</v>
      </c>
    </row>
    <row r="85" spans="1:4" ht="15" customHeight="1" x14ac:dyDescent="0.35">
      <c r="A85" s="11" t="s">
        <v>269</v>
      </c>
      <c r="B85" s="5"/>
      <c r="C85" s="6" t="s">
        <v>492</v>
      </c>
      <c r="D85" s="32" t="s">
        <v>697</v>
      </c>
    </row>
    <row r="86" spans="1:4" ht="15" customHeight="1" x14ac:dyDescent="0.35">
      <c r="A86" s="11" t="s">
        <v>270</v>
      </c>
      <c r="B86" s="5"/>
      <c r="C86" s="6" t="s">
        <v>383</v>
      </c>
      <c r="D86" s="4" t="s">
        <v>737</v>
      </c>
    </row>
    <row r="87" spans="1:4" ht="15" customHeight="1" x14ac:dyDescent="0.35">
      <c r="A87" s="11" t="s">
        <v>271</v>
      </c>
      <c r="B87" s="5"/>
      <c r="C87" s="6" t="s">
        <v>376</v>
      </c>
      <c r="D87" s="4" t="s">
        <v>738</v>
      </c>
    </row>
    <row r="88" spans="1:4" ht="15" customHeight="1" x14ac:dyDescent="0.35">
      <c r="A88" s="11" t="s">
        <v>272</v>
      </c>
      <c r="B88" s="5"/>
      <c r="C88" s="6" t="s">
        <v>558</v>
      </c>
      <c r="D88" s="4" t="s">
        <v>703</v>
      </c>
    </row>
    <row r="89" spans="1:4" ht="15" customHeight="1" x14ac:dyDescent="0.35">
      <c r="A89" s="11" t="s">
        <v>273</v>
      </c>
      <c r="B89" s="5"/>
      <c r="C89" s="6" t="s">
        <v>198</v>
      </c>
      <c r="D89" s="4" t="s">
        <v>201</v>
      </c>
    </row>
    <row r="90" spans="1:4" ht="15" customHeight="1" x14ac:dyDescent="0.35">
      <c r="A90" s="11" t="s">
        <v>274</v>
      </c>
      <c r="B90" s="5"/>
      <c r="C90" s="6" t="s">
        <v>186</v>
      </c>
      <c r="D90" s="4" t="s">
        <v>718</v>
      </c>
    </row>
    <row r="91" spans="1:4" ht="15" customHeight="1" x14ac:dyDescent="0.35">
      <c r="A91" s="11" t="s">
        <v>275</v>
      </c>
      <c r="B91" s="5"/>
      <c r="C91" s="6" t="s">
        <v>484</v>
      </c>
      <c r="D91" s="4" t="s">
        <v>486</v>
      </c>
    </row>
    <row r="92" spans="1:4" ht="15" customHeight="1" x14ac:dyDescent="0.35">
      <c r="A92" s="11" t="s">
        <v>276</v>
      </c>
      <c r="B92" s="5"/>
      <c r="C92" s="6" t="s">
        <v>488</v>
      </c>
      <c r="D92" s="4" t="s">
        <v>353</v>
      </c>
    </row>
    <row r="93" spans="1:4" s="28" customFormat="1" ht="75" customHeight="1" x14ac:dyDescent="0.35">
      <c r="A93" s="16" t="s">
        <v>277</v>
      </c>
      <c r="B93" s="17"/>
      <c r="C93" s="18" t="s">
        <v>197</v>
      </c>
      <c r="D93" s="15" t="s">
        <v>754</v>
      </c>
    </row>
    <row r="94" spans="1:4" s="28" customFormat="1" ht="45" customHeight="1" x14ac:dyDescent="0.35">
      <c r="A94" s="16" t="s">
        <v>278</v>
      </c>
      <c r="B94" s="17"/>
      <c r="C94" s="18" t="s">
        <v>187</v>
      </c>
      <c r="D94" s="15" t="s">
        <v>739</v>
      </c>
    </row>
    <row r="96" spans="1:4" ht="15" customHeight="1" x14ac:dyDescent="0.35">
      <c r="A96" s="11" t="s">
        <v>279</v>
      </c>
      <c r="B96" s="5"/>
      <c r="C96" s="6" t="s">
        <v>491</v>
      </c>
      <c r="D96" s="32" t="s">
        <v>728</v>
      </c>
    </row>
    <row r="97" spans="1:4" ht="15" customHeight="1" x14ac:dyDescent="0.35">
      <c r="A97" s="11" t="s">
        <v>280</v>
      </c>
      <c r="B97" s="5"/>
      <c r="C97" s="6" t="s">
        <v>492</v>
      </c>
      <c r="D97" s="32" t="s">
        <v>729</v>
      </c>
    </row>
    <row r="98" spans="1:4" ht="15" customHeight="1" x14ac:dyDescent="0.35">
      <c r="A98" s="11" t="s">
        <v>281</v>
      </c>
      <c r="B98" s="5"/>
      <c r="C98" s="6" t="s">
        <v>384</v>
      </c>
      <c r="D98" s="4" t="s">
        <v>720</v>
      </c>
    </row>
    <row r="99" spans="1:4" ht="15" customHeight="1" x14ac:dyDescent="0.35">
      <c r="A99" s="11" t="s">
        <v>282</v>
      </c>
      <c r="B99" s="5"/>
      <c r="C99" s="6" t="s">
        <v>376</v>
      </c>
      <c r="D99" s="4" t="s">
        <v>679</v>
      </c>
    </row>
    <row r="100" spans="1:4" ht="15" customHeight="1" x14ac:dyDescent="0.35">
      <c r="A100" s="11" t="s">
        <v>283</v>
      </c>
      <c r="B100" s="5"/>
      <c r="C100" s="6" t="s">
        <v>558</v>
      </c>
      <c r="D100" s="4" t="s">
        <v>698</v>
      </c>
    </row>
    <row r="101" spans="1:4" ht="15" customHeight="1" x14ac:dyDescent="0.35">
      <c r="A101" s="11" t="s">
        <v>284</v>
      </c>
      <c r="B101" s="5"/>
      <c r="C101" s="6" t="s">
        <v>198</v>
      </c>
      <c r="D101" s="4" t="s">
        <v>203</v>
      </c>
    </row>
    <row r="102" spans="1:4" ht="15" customHeight="1" x14ac:dyDescent="0.35">
      <c r="A102" s="11" t="s">
        <v>285</v>
      </c>
      <c r="B102" s="5"/>
      <c r="C102" s="6" t="s">
        <v>186</v>
      </c>
      <c r="D102" s="4" t="s">
        <v>721</v>
      </c>
    </row>
    <row r="103" spans="1:4" ht="15" customHeight="1" x14ac:dyDescent="0.35">
      <c r="A103" s="11" t="s">
        <v>286</v>
      </c>
      <c r="B103" s="5"/>
      <c r="C103" s="6" t="s">
        <v>484</v>
      </c>
      <c r="D103" s="4" t="s">
        <v>486</v>
      </c>
    </row>
    <row r="104" spans="1:4" ht="15" customHeight="1" x14ac:dyDescent="0.35">
      <c r="A104" s="11" t="s">
        <v>287</v>
      </c>
      <c r="B104" s="5"/>
      <c r="C104" s="6" t="s">
        <v>488</v>
      </c>
      <c r="D104" s="4" t="s">
        <v>490</v>
      </c>
    </row>
    <row r="105" spans="1:4" s="28" customFormat="1" ht="75" customHeight="1" x14ac:dyDescent="0.35">
      <c r="A105" s="16" t="s">
        <v>288</v>
      </c>
      <c r="B105" s="17"/>
      <c r="C105" s="18" t="s">
        <v>197</v>
      </c>
      <c r="D105" s="15" t="s">
        <v>733</v>
      </c>
    </row>
    <row r="106" spans="1:4" s="28" customFormat="1" ht="45" customHeight="1" x14ac:dyDescent="0.35">
      <c r="A106" s="16" t="s">
        <v>289</v>
      </c>
      <c r="B106" s="17"/>
      <c r="C106" s="18" t="s">
        <v>187</v>
      </c>
      <c r="D106" s="15" t="s">
        <v>732</v>
      </c>
    </row>
    <row r="108" spans="1:4" ht="15" customHeight="1" x14ac:dyDescent="0.35">
      <c r="A108" s="11" t="s">
        <v>290</v>
      </c>
      <c r="B108" s="5"/>
      <c r="C108" s="6" t="s">
        <v>491</v>
      </c>
      <c r="D108" s="32" t="s">
        <v>730</v>
      </c>
    </row>
    <row r="109" spans="1:4" ht="15" customHeight="1" x14ac:dyDescent="0.35">
      <c r="A109" s="11" t="s">
        <v>291</v>
      </c>
      <c r="B109" s="5"/>
      <c r="C109" s="6" t="s">
        <v>492</v>
      </c>
      <c r="D109" s="32" t="s">
        <v>731</v>
      </c>
    </row>
    <row r="110" spans="1:4" ht="15" customHeight="1" x14ac:dyDescent="0.35">
      <c r="A110" s="11" t="s">
        <v>327</v>
      </c>
      <c r="B110" s="5"/>
      <c r="C110" s="6" t="s">
        <v>385</v>
      </c>
      <c r="D110" s="4" t="s">
        <v>720</v>
      </c>
    </row>
    <row r="111" spans="1:4" ht="15" customHeight="1" x14ac:dyDescent="0.35">
      <c r="A111" s="11" t="s">
        <v>328</v>
      </c>
      <c r="B111" s="5"/>
      <c r="C111" s="6" t="s">
        <v>376</v>
      </c>
      <c r="D111" s="4" t="s">
        <v>679</v>
      </c>
    </row>
    <row r="112" spans="1:4" ht="15" customHeight="1" x14ac:dyDescent="0.35">
      <c r="A112" s="11" t="s">
        <v>329</v>
      </c>
      <c r="B112" s="5"/>
      <c r="C112" s="6" t="s">
        <v>558</v>
      </c>
      <c r="D112" s="4" t="s">
        <v>698</v>
      </c>
    </row>
    <row r="113" spans="1:4" ht="15" customHeight="1" x14ac:dyDescent="0.35">
      <c r="A113" s="11" t="s">
        <v>330</v>
      </c>
      <c r="B113" s="5"/>
      <c r="C113" s="6" t="s">
        <v>198</v>
      </c>
      <c r="D113" s="4" t="s">
        <v>203</v>
      </c>
    </row>
    <row r="114" spans="1:4" ht="15" customHeight="1" x14ac:dyDescent="0.35">
      <c r="A114" s="11" t="s">
        <v>331</v>
      </c>
      <c r="B114" s="5"/>
      <c r="C114" s="6" t="s">
        <v>186</v>
      </c>
      <c r="D114" s="4" t="s">
        <v>722</v>
      </c>
    </row>
    <row r="115" spans="1:4" ht="15" customHeight="1" x14ac:dyDescent="0.35">
      <c r="A115" s="11" t="s">
        <v>332</v>
      </c>
      <c r="B115" s="5"/>
      <c r="C115" s="6" t="s">
        <v>484</v>
      </c>
      <c r="D115" s="4" t="s">
        <v>486</v>
      </c>
    </row>
    <row r="116" spans="1:4" ht="15" customHeight="1" x14ac:dyDescent="0.35">
      <c r="A116" s="11" t="s">
        <v>333</v>
      </c>
      <c r="B116" s="5"/>
      <c r="C116" s="6" t="s">
        <v>488</v>
      </c>
      <c r="D116" s="4" t="s">
        <v>353</v>
      </c>
    </row>
    <row r="117" spans="1:4" s="28" customFormat="1" ht="75" customHeight="1" x14ac:dyDescent="0.35">
      <c r="A117" s="16" t="s">
        <v>334</v>
      </c>
      <c r="B117" s="17"/>
      <c r="C117" s="18" t="s">
        <v>197</v>
      </c>
      <c r="D117" s="15" t="s">
        <v>755</v>
      </c>
    </row>
    <row r="118" spans="1:4" s="28" customFormat="1" ht="45" customHeight="1" x14ac:dyDescent="0.35">
      <c r="A118" s="16" t="s">
        <v>335</v>
      </c>
      <c r="B118" s="17"/>
      <c r="C118" s="18" t="s">
        <v>187</v>
      </c>
      <c r="D118" s="15" t="s">
        <v>727</v>
      </c>
    </row>
    <row r="120" spans="1:4" ht="15" customHeight="1" x14ac:dyDescent="0.35">
      <c r="A120" s="11" t="s">
        <v>336</v>
      </c>
      <c r="B120" s="5"/>
      <c r="C120" s="6" t="s">
        <v>491</v>
      </c>
      <c r="D120" s="32" t="s">
        <v>723</v>
      </c>
    </row>
    <row r="121" spans="1:4" ht="15" customHeight="1" x14ac:dyDescent="0.35">
      <c r="A121" s="11" t="s">
        <v>337</v>
      </c>
      <c r="B121" s="5"/>
      <c r="C121" s="6" t="s">
        <v>492</v>
      </c>
      <c r="D121" s="32" t="s">
        <v>724</v>
      </c>
    </row>
    <row r="122" spans="1:4" ht="15" customHeight="1" x14ac:dyDescent="0.35">
      <c r="A122" s="11" t="s">
        <v>338</v>
      </c>
      <c r="B122" s="5"/>
      <c r="C122" s="6" t="s">
        <v>386</v>
      </c>
      <c r="D122" s="4" t="s">
        <v>756</v>
      </c>
    </row>
    <row r="123" spans="1:4" ht="15" customHeight="1" x14ac:dyDescent="0.35">
      <c r="A123" s="11" t="s">
        <v>339</v>
      </c>
      <c r="B123" s="5"/>
      <c r="C123" s="6" t="s">
        <v>376</v>
      </c>
      <c r="D123" s="4" t="s">
        <v>679</v>
      </c>
    </row>
    <row r="124" spans="1:4" ht="15" customHeight="1" x14ac:dyDescent="0.35">
      <c r="A124" s="11" t="s">
        <v>340</v>
      </c>
      <c r="B124" s="5"/>
      <c r="C124" s="6" t="s">
        <v>558</v>
      </c>
      <c r="D124" s="4" t="s">
        <v>698</v>
      </c>
    </row>
    <row r="125" spans="1:4" ht="15" customHeight="1" x14ac:dyDescent="0.35">
      <c r="A125" s="11" t="s">
        <v>341</v>
      </c>
      <c r="B125" s="5"/>
      <c r="C125" s="6" t="s">
        <v>198</v>
      </c>
      <c r="D125" s="4" t="s">
        <v>205</v>
      </c>
    </row>
    <row r="126" spans="1:4" ht="15" customHeight="1" x14ac:dyDescent="0.35">
      <c r="A126" s="11" t="s">
        <v>342</v>
      </c>
      <c r="B126" s="5"/>
      <c r="C126" s="6" t="s">
        <v>186</v>
      </c>
      <c r="D126" s="4" t="s">
        <v>722</v>
      </c>
    </row>
    <row r="127" spans="1:4" ht="15" customHeight="1" x14ac:dyDescent="0.35">
      <c r="A127" s="11" t="s">
        <v>343</v>
      </c>
      <c r="B127" s="5"/>
      <c r="C127" s="6" t="s">
        <v>484</v>
      </c>
      <c r="D127" s="4" t="s">
        <v>487</v>
      </c>
    </row>
    <row r="128" spans="1:4" ht="15" customHeight="1" x14ac:dyDescent="0.35">
      <c r="A128" s="11" t="s">
        <v>344</v>
      </c>
      <c r="B128" s="5"/>
      <c r="C128" s="6" t="s">
        <v>488</v>
      </c>
      <c r="D128" s="4" t="s">
        <v>490</v>
      </c>
    </row>
    <row r="129" spans="1:4" s="28" customFormat="1" ht="75" customHeight="1" x14ac:dyDescent="0.35">
      <c r="A129" s="16" t="s">
        <v>345</v>
      </c>
      <c r="B129" s="17"/>
      <c r="C129" s="18" t="s">
        <v>197</v>
      </c>
      <c r="D129" s="15" t="s">
        <v>725</v>
      </c>
    </row>
    <row r="130" spans="1:4" s="28" customFormat="1" ht="45" customHeight="1" x14ac:dyDescent="0.35">
      <c r="A130" s="16" t="s">
        <v>346</v>
      </c>
      <c r="B130" s="17"/>
      <c r="C130" s="18" t="s">
        <v>187</v>
      </c>
      <c r="D130" s="15" t="s">
        <v>726</v>
      </c>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&amp;C&amp;"Arial,Normale"&amp;8ESPERIENZE PROFESSIONALI / PAGINA &amp;P DI &amp;N</oddFooter>
  </headerFooter>
  <rowBreaks count="3" manualBreakCount="3">
    <brk id="35" min="2" max="3" man="1"/>
    <brk id="71" min="2" max="3" man="1"/>
    <brk id="107" min="2" max="3" man="1"/>
  </rowBreaks>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6" zoomScale="125" zoomScaleNormal="125" zoomScalePageLayoutView="125" workbookViewId="0">
      <selection activeCell="D22" sqref="D22"/>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Elena Enrica Giunta; </v>
      </c>
    </row>
    <row r="8" spans="1:4" ht="15" customHeight="1" x14ac:dyDescent="0.35">
      <c r="A8" s="11"/>
      <c r="B8" s="5"/>
      <c r="C8" s="5"/>
      <c r="D8" s="5"/>
    </row>
    <row r="9" spans="1:4" ht="20" x14ac:dyDescent="0.35">
      <c r="A9" s="11"/>
      <c r="B9" s="5"/>
      <c r="C9" s="33" t="s">
        <v>660</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706</v>
      </c>
    </row>
    <row r="13" spans="1:4" ht="15" customHeight="1" x14ac:dyDescent="0.35">
      <c r="A13" s="11" t="s">
        <v>403</v>
      </c>
      <c r="B13" s="5"/>
      <c r="C13" s="6" t="s">
        <v>388</v>
      </c>
      <c r="D13" s="4" t="s">
        <v>392</v>
      </c>
    </row>
    <row r="14" spans="1:4" ht="15" customHeight="1" x14ac:dyDescent="0.35">
      <c r="A14" s="11" t="s">
        <v>404</v>
      </c>
      <c r="B14" s="5"/>
      <c r="C14" s="6" t="s">
        <v>389</v>
      </c>
      <c r="D14" s="4" t="s">
        <v>395</v>
      </c>
    </row>
    <row r="15" spans="1:4" ht="60" customHeight="1" x14ac:dyDescent="0.35">
      <c r="A15" s="16" t="s">
        <v>405</v>
      </c>
      <c r="B15" s="17"/>
      <c r="C15" s="18" t="s">
        <v>671</v>
      </c>
      <c r="D15" s="15" t="s">
        <v>745</v>
      </c>
    </row>
    <row r="16" spans="1:4" ht="60" customHeight="1" x14ac:dyDescent="0.35">
      <c r="A16" s="16" t="s">
        <v>406</v>
      </c>
      <c r="B16" s="17"/>
      <c r="C16" s="18" t="s">
        <v>672</v>
      </c>
      <c r="D16" s="15" t="s">
        <v>746</v>
      </c>
    </row>
    <row r="17" spans="1:4" ht="15" customHeight="1" x14ac:dyDescent="0.35">
      <c r="A17" s="11" t="s">
        <v>407</v>
      </c>
      <c r="B17" s="5"/>
      <c r="C17" s="6" t="s">
        <v>348</v>
      </c>
      <c r="D17" s="4" t="s">
        <v>740</v>
      </c>
    </row>
    <row r="18" spans="1:4" ht="15" customHeight="1" x14ac:dyDescent="0.35">
      <c r="A18" s="11" t="s">
        <v>408</v>
      </c>
      <c r="B18" s="5"/>
      <c r="C18" s="6" t="s">
        <v>390</v>
      </c>
      <c r="D18" s="4" t="s">
        <v>398</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t="s">
        <v>757</v>
      </c>
    </row>
    <row r="22" spans="1:4" ht="15" customHeight="1" x14ac:dyDescent="0.35">
      <c r="A22" s="11" t="s">
        <v>411</v>
      </c>
      <c r="B22" s="5"/>
      <c r="C22" s="6" t="s">
        <v>388</v>
      </c>
      <c r="D22" s="4" t="s">
        <v>392</v>
      </c>
    </row>
    <row r="23" spans="1:4" ht="15" customHeight="1" x14ac:dyDescent="0.35">
      <c r="A23" s="11" t="s">
        <v>412</v>
      </c>
      <c r="B23" s="5"/>
      <c r="C23" s="6" t="s">
        <v>389</v>
      </c>
      <c r="D23" s="4" t="s">
        <v>675</v>
      </c>
    </row>
    <row r="24" spans="1:4" ht="60" customHeight="1" x14ac:dyDescent="0.35">
      <c r="A24" s="16" t="s">
        <v>413</v>
      </c>
      <c r="B24" s="17"/>
      <c r="C24" s="18" t="s">
        <v>673</v>
      </c>
      <c r="D24" s="15" t="s">
        <v>742</v>
      </c>
    </row>
    <row r="25" spans="1:4" ht="60" customHeight="1" x14ac:dyDescent="0.35">
      <c r="A25" s="16" t="s">
        <v>414</v>
      </c>
      <c r="B25" s="17"/>
      <c r="C25" s="18" t="s">
        <v>672</v>
      </c>
      <c r="D25" s="15" t="s">
        <v>743</v>
      </c>
    </row>
    <row r="26" spans="1:4" ht="15" customHeight="1" x14ac:dyDescent="0.35">
      <c r="A26" s="11" t="s">
        <v>415</v>
      </c>
      <c r="B26" s="5"/>
      <c r="C26" s="6" t="s">
        <v>348</v>
      </c>
      <c r="D26" s="4" t="s">
        <v>741</v>
      </c>
    </row>
    <row r="27" spans="1:4" ht="15" customHeight="1" x14ac:dyDescent="0.35">
      <c r="A27" s="11" t="s">
        <v>416</v>
      </c>
      <c r="B27" s="5"/>
      <c r="C27" s="6" t="s">
        <v>390</v>
      </c>
      <c r="D27" s="4" t="s">
        <v>397</v>
      </c>
    </row>
    <row r="28" spans="1:4" ht="15" customHeight="1" x14ac:dyDescent="0.35">
      <c r="A28" s="11" t="s">
        <v>417</v>
      </c>
      <c r="B28" s="5"/>
      <c r="C28" s="6" t="s">
        <v>391</v>
      </c>
      <c r="D28" s="4" t="s">
        <v>299</v>
      </c>
    </row>
    <row r="29" spans="1:4" ht="15" customHeight="1" x14ac:dyDescent="0.35">
      <c r="A29" s="11"/>
      <c r="B29" s="5"/>
      <c r="C29" s="5"/>
      <c r="D29" s="5"/>
    </row>
    <row r="30" spans="1:4" ht="15" customHeight="1" x14ac:dyDescent="0.35">
      <c r="A30" s="11" t="s">
        <v>418</v>
      </c>
      <c r="B30" s="5"/>
      <c r="C30" s="6" t="s">
        <v>387</v>
      </c>
      <c r="D30" s="4"/>
    </row>
    <row r="31" spans="1:4" ht="15" customHeight="1" x14ac:dyDescent="0.35">
      <c r="A31" s="11" t="s">
        <v>419</v>
      </c>
      <c r="B31" s="5"/>
      <c r="C31" s="6" t="s">
        <v>388</v>
      </c>
      <c r="D31" s="4"/>
    </row>
    <row r="32" spans="1:4" ht="15" customHeight="1" x14ac:dyDescent="0.35">
      <c r="A32" s="11" t="s">
        <v>420</v>
      </c>
      <c r="B32" s="5"/>
      <c r="C32" s="6" t="s">
        <v>389</v>
      </c>
      <c r="D32" s="4"/>
    </row>
    <row r="33" spans="1:4" ht="60" customHeight="1" x14ac:dyDescent="0.35">
      <c r="A33" s="16" t="s">
        <v>421</v>
      </c>
      <c r="B33" s="17"/>
      <c r="C33" s="18" t="s">
        <v>674</v>
      </c>
      <c r="D33" s="15"/>
    </row>
    <row r="34" spans="1:4" ht="60" customHeight="1" x14ac:dyDescent="0.35">
      <c r="A34" s="16" t="s">
        <v>422</v>
      </c>
      <c r="B34" s="17"/>
      <c r="C34" s="18" t="s">
        <v>672</v>
      </c>
      <c r="D34" s="15"/>
    </row>
    <row r="35" spans="1:4" ht="15" customHeight="1" x14ac:dyDescent="0.35">
      <c r="A35" s="11" t="s">
        <v>423</v>
      </c>
      <c r="B35" s="5"/>
      <c r="C35" s="6" t="s">
        <v>348</v>
      </c>
      <c r="D35" s="4"/>
    </row>
    <row r="36" spans="1:4" ht="15" customHeight="1" x14ac:dyDescent="0.35">
      <c r="A36" s="11" t="s">
        <v>424</v>
      </c>
      <c r="B36" s="5"/>
      <c r="C36" s="6" t="s">
        <v>390</v>
      </c>
      <c r="D36" s="4"/>
    </row>
    <row r="37" spans="1:4" ht="15" customHeight="1" x14ac:dyDescent="0.35">
      <c r="A37" s="11"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&amp;C&amp;"Arial,Normale"&amp;8ESPERIENZE VALUTAZIONE / PAGINA &amp;P DI &amp;N</oddFooter>
  </headerFooter>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32" zoomScale="125" zoomScaleNormal="125" zoomScalePageLayoutView="125" workbookViewId="0">
      <selection activeCell="F35" sqref="F35"/>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Elena Enrica Giunta;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SMART_CITIES_AND_COMMUNITIES</v>
      </c>
    </row>
    <row r="12" spans="1:4" ht="15" customHeight="1" x14ac:dyDescent="0.35">
      <c r="A12" s="11" t="s">
        <v>433</v>
      </c>
      <c r="B12" s="5"/>
      <c r="C12" s="6" t="s">
        <v>355</v>
      </c>
      <c r="D12" s="12" t="str">
        <f>ads1_principale</f>
        <v>SCC7 Valorizzazione del patrimonio culturale</v>
      </c>
    </row>
    <row r="13" spans="1:4" ht="15" customHeight="1" x14ac:dyDescent="0.35">
      <c r="A13" s="11" t="s">
        <v>434</v>
      </c>
      <c r="B13" s="5"/>
      <c r="C13" s="6" t="s">
        <v>356</v>
      </c>
      <c r="D13" s="12" t="str">
        <f>ads1_secondaria</f>
        <v>SCC4 Inclusione sociale e lavorativa</v>
      </c>
    </row>
    <row r="14" spans="1:4" ht="15" customHeight="1" x14ac:dyDescent="0.35">
      <c r="A14" s="11" t="s">
        <v>435</v>
      </c>
      <c r="B14" s="5"/>
      <c r="C14" s="6" t="s">
        <v>474</v>
      </c>
      <c r="D14" s="12" t="str">
        <f>ads1_terziaria</f>
        <v>SCC1 Smart Living</v>
      </c>
    </row>
    <row r="15" spans="1:4" ht="15" customHeight="1" x14ac:dyDescent="0.35">
      <c r="A15" s="11"/>
      <c r="B15" s="5"/>
      <c r="C15" s="5"/>
      <c r="D15" s="5"/>
    </row>
    <row r="16" spans="1:4" ht="15" customHeight="1" x14ac:dyDescent="0.35">
      <c r="A16" s="11" t="s">
        <v>436</v>
      </c>
      <c r="B16" s="5"/>
      <c r="C16" s="6" t="s">
        <v>363</v>
      </c>
      <c r="D16" s="12" t="str">
        <f>l1_tema</f>
        <v>Architettura degli Interni - Allesimento e Museografia per i BBCC</v>
      </c>
    </row>
    <row r="17" spans="1:4" ht="15" customHeight="1" x14ac:dyDescent="0.35">
      <c r="A17" s="11" t="s">
        <v>437</v>
      </c>
      <c r="B17" s="5"/>
      <c r="C17" s="6" t="s">
        <v>364</v>
      </c>
      <c r="D17" s="12">
        <f>l2_tema</f>
        <v>0</v>
      </c>
    </row>
    <row r="18" spans="1:4" ht="15" customHeight="1" x14ac:dyDescent="0.35">
      <c r="A18" s="11" t="s">
        <v>438</v>
      </c>
      <c r="B18" s="5"/>
      <c r="C18" s="6" t="s">
        <v>365</v>
      </c>
      <c r="D18" s="12" t="str">
        <f>dot_tema</f>
        <v>Disegni Industriale e Comunicazione Multimediale</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762</v>
      </c>
    </row>
    <row r="23" spans="1:4" ht="15" customHeight="1" x14ac:dyDescent="0.35">
      <c r="A23" s="11"/>
      <c r="B23" s="5"/>
      <c r="C23" s="5"/>
      <c r="D23" s="5"/>
    </row>
    <row r="24" spans="1:4" ht="15" customHeight="1" x14ac:dyDescent="0.35">
      <c r="A24" s="11" t="s">
        <v>441</v>
      </c>
      <c r="B24" s="5"/>
      <c r="C24" s="6" t="s">
        <v>367</v>
      </c>
      <c r="D24" s="12" t="str">
        <f>ep1_denominazione</f>
        <v>Scuola del Design - Politecnico di Milano</v>
      </c>
    </row>
    <row r="25" spans="1:4" ht="15" customHeight="1" x14ac:dyDescent="0.35">
      <c r="A25" s="11" t="s">
        <v>442</v>
      </c>
      <c r="B25" s="5"/>
      <c r="C25" s="6" t="s">
        <v>368</v>
      </c>
      <c r="D25" s="12" t="str">
        <f>ep2_denominazione</f>
        <v>Consorzio Consolida</v>
      </c>
    </row>
    <row r="26" spans="1:4" ht="15" customHeight="1" x14ac:dyDescent="0.35">
      <c r="A26" s="11" t="s">
        <v>443</v>
      </c>
      <c r="B26" s="5"/>
      <c r="C26" s="6" t="s">
        <v>369</v>
      </c>
      <c r="D26" s="12" t="str">
        <f>ep3_denominazione</f>
        <v>Lazio Innova</v>
      </c>
    </row>
    <row r="27" spans="1:4" ht="15" customHeight="1" x14ac:dyDescent="0.35">
      <c r="A27" s="11" t="s">
        <v>444</v>
      </c>
      <c r="B27" s="5"/>
      <c r="C27" s="6" t="s">
        <v>370</v>
      </c>
      <c r="D27" s="12" t="str">
        <f>ep4_denominazione</f>
        <v>Consorzio Solco</v>
      </c>
    </row>
    <row r="28" spans="1:4" ht="15" customHeight="1" x14ac:dyDescent="0.35">
      <c r="A28" s="11" t="s">
        <v>445</v>
      </c>
      <c r="B28" s="5"/>
      <c r="C28" s="6" t="s">
        <v>371</v>
      </c>
      <c r="D28" s="12" t="str">
        <f>ep5_denominazione</f>
        <v>Comune di Sondrio</v>
      </c>
    </row>
    <row r="29" spans="1:4" ht="15" customHeight="1" x14ac:dyDescent="0.35">
      <c r="A29" s="11" t="s">
        <v>446</v>
      </c>
      <c r="B29" s="5"/>
      <c r="C29" s="6" t="s">
        <v>372</v>
      </c>
      <c r="D29" s="12" t="str">
        <f>ep6_denominazione</f>
        <v>Dipartimento di Design (ex.INDACO) - Politecnico di Milano</v>
      </c>
    </row>
    <row r="30" spans="1:4" ht="15" customHeight="1" x14ac:dyDescent="0.35">
      <c r="A30" s="11" t="s">
        <v>447</v>
      </c>
      <c r="B30" s="5"/>
      <c r="C30" s="6" t="s">
        <v>373</v>
      </c>
      <c r="D30" s="12" t="str">
        <f>ep7_denominazione</f>
        <v>Larius Società Cooperativa Sociale</v>
      </c>
    </row>
    <row r="31" spans="1:4" ht="15" customHeight="1" x14ac:dyDescent="0.35">
      <c r="A31" s="11" t="s">
        <v>448</v>
      </c>
      <c r="B31" s="5"/>
      <c r="C31" s="6" t="s">
        <v>374</v>
      </c>
      <c r="D31" s="12" t="str">
        <f>ep8_denominazione</f>
        <v>Consorzio POLI.design</v>
      </c>
    </row>
    <row r="32" spans="1:4" ht="15" customHeight="1" x14ac:dyDescent="0.35">
      <c r="A32" s="11" t="s">
        <v>449</v>
      </c>
      <c r="B32" s="5"/>
      <c r="C32" s="6" t="s">
        <v>375</v>
      </c>
      <c r="D32" s="12" t="str">
        <f>ep9_denominazione</f>
        <v>Consorzio POLI.design</v>
      </c>
    </row>
    <row r="33" spans="1:4" ht="15" customHeight="1" x14ac:dyDescent="0.35">
      <c r="A33" s="11" t="s">
        <v>450</v>
      </c>
      <c r="B33" s="5"/>
      <c r="C33" s="6" t="s">
        <v>211</v>
      </c>
      <c r="D33" s="12" t="str">
        <f>ep10_denominazione</f>
        <v>Regione Lombardia con Finlombarda</v>
      </c>
    </row>
    <row r="34" spans="1:4" ht="45" customHeight="1" x14ac:dyDescent="0.35">
      <c r="A34" s="11"/>
      <c r="B34" s="5"/>
      <c r="C34" s="37" t="s">
        <v>481</v>
      </c>
      <c r="D34" s="37"/>
    </row>
    <row r="35" spans="1:4" ht="262.5" customHeight="1" x14ac:dyDescent="0.35">
      <c r="A35" s="16" t="s">
        <v>451</v>
      </c>
      <c r="B35" s="5"/>
      <c r="C35" s="27" t="s">
        <v>430</v>
      </c>
      <c r="D35" s="14" t="s">
        <v>765</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INDUSTRIE_CREATIVE_E_CULTURALI</v>
      </c>
    </row>
    <row r="40" spans="1:4" ht="15" customHeight="1" x14ac:dyDescent="0.35">
      <c r="A40" s="11" t="s">
        <v>453</v>
      </c>
      <c r="B40" s="5"/>
      <c r="C40" s="6" t="s">
        <v>357</v>
      </c>
      <c r="D40" s="12" t="str">
        <f>ads2_principale</f>
        <v>ICC5 Esperienze coinvolgenti, sicure e partecipative dei contenuti digitali</v>
      </c>
    </row>
    <row r="41" spans="1:4" ht="15" customHeight="1" x14ac:dyDescent="0.35">
      <c r="A41" s="11" t="s">
        <v>454</v>
      </c>
      <c r="B41" s="5"/>
      <c r="C41" s="6" t="s">
        <v>358</v>
      </c>
      <c r="D41" s="12" t="str">
        <f>ads2_secondaria</f>
        <v>ICC1 Digitalizzazione, rilievo 3D e realtà virtuale</v>
      </c>
    </row>
    <row r="42" spans="1:4" ht="15" customHeight="1" x14ac:dyDescent="0.35">
      <c r="A42" s="11" t="s">
        <v>455</v>
      </c>
      <c r="B42" s="5"/>
      <c r="C42" s="6" t="s">
        <v>475</v>
      </c>
      <c r="D42" s="12" t="str">
        <f>ads2_terziaria</f>
        <v>ICC2 Conservazione e manutenzione dei beni culturali e del patrimonio artistico</v>
      </c>
    </row>
    <row r="43" spans="1:4" ht="15" customHeight="1" x14ac:dyDescent="0.35">
      <c r="A43" s="11"/>
      <c r="B43" s="5"/>
      <c r="C43" s="5"/>
      <c r="D43" s="5"/>
    </row>
    <row r="44" spans="1:4" ht="15" customHeight="1" x14ac:dyDescent="0.35">
      <c r="A44" s="11" t="s">
        <v>456</v>
      </c>
      <c r="B44" s="5"/>
      <c r="C44" s="6" t="s">
        <v>363</v>
      </c>
      <c r="D44" s="12" t="str">
        <f>l1_tema</f>
        <v>Architettura degli Interni - Allesimento e Museografia per i BBCC</v>
      </c>
    </row>
    <row r="45" spans="1:4" ht="15" customHeight="1" x14ac:dyDescent="0.35">
      <c r="A45" s="11" t="s">
        <v>457</v>
      </c>
      <c r="B45" s="5"/>
      <c r="C45" s="6" t="s">
        <v>364</v>
      </c>
      <c r="D45" s="12">
        <f>l2_tema</f>
        <v>0</v>
      </c>
    </row>
    <row r="46" spans="1:4" ht="15" customHeight="1" x14ac:dyDescent="0.35">
      <c r="A46" s="11" t="s">
        <v>458</v>
      </c>
      <c r="B46" s="5"/>
      <c r="C46" s="6" t="s">
        <v>365</v>
      </c>
      <c r="D46" s="12" t="str">
        <f>dot_tema</f>
        <v>Disegni Industriale e Comunicazione Multimediale</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763</v>
      </c>
    </row>
    <row r="51" spans="1:4" ht="15" customHeight="1" x14ac:dyDescent="0.35">
      <c r="A51" s="11"/>
      <c r="B51" s="5"/>
      <c r="C51" s="5"/>
      <c r="D51" s="5"/>
    </row>
    <row r="52" spans="1:4" ht="15" customHeight="1" x14ac:dyDescent="0.35">
      <c r="A52" s="11" t="s">
        <v>461</v>
      </c>
      <c r="B52" s="5"/>
      <c r="C52" s="6" t="s">
        <v>367</v>
      </c>
      <c r="D52" s="12" t="str">
        <f>ep1_denominazione</f>
        <v>Scuola del Design - Politecnico di Milano</v>
      </c>
    </row>
    <row r="53" spans="1:4" ht="15" customHeight="1" x14ac:dyDescent="0.35">
      <c r="A53" s="11" t="s">
        <v>462</v>
      </c>
      <c r="B53" s="5"/>
      <c r="C53" s="6" t="s">
        <v>368</v>
      </c>
      <c r="D53" s="12" t="str">
        <f>ep2_denominazione</f>
        <v>Consorzio Consolida</v>
      </c>
    </row>
    <row r="54" spans="1:4" ht="15" customHeight="1" x14ac:dyDescent="0.35">
      <c r="A54" s="11" t="s">
        <v>463</v>
      </c>
      <c r="B54" s="5"/>
      <c r="C54" s="6" t="s">
        <v>369</v>
      </c>
      <c r="D54" s="12" t="str">
        <f>ep3_denominazione</f>
        <v>Lazio Innova</v>
      </c>
    </row>
    <row r="55" spans="1:4" ht="15" customHeight="1" x14ac:dyDescent="0.35">
      <c r="A55" s="11" t="s">
        <v>464</v>
      </c>
      <c r="B55" s="5"/>
      <c r="C55" s="6" t="s">
        <v>370</v>
      </c>
      <c r="D55" s="12" t="str">
        <f>ep4_denominazione</f>
        <v>Consorzio Solco</v>
      </c>
    </row>
    <row r="56" spans="1:4" ht="15" customHeight="1" x14ac:dyDescent="0.35">
      <c r="A56" s="11" t="s">
        <v>465</v>
      </c>
      <c r="B56" s="5"/>
      <c r="C56" s="6" t="s">
        <v>371</v>
      </c>
      <c r="D56" s="12" t="str">
        <f>ep5_denominazione</f>
        <v>Comune di Sondrio</v>
      </c>
    </row>
    <row r="57" spans="1:4" ht="15" customHeight="1" x14ac:dyDescent="0.35">
      <c r="A57" s="11" t="s">
        <v>466</v>
      </c>
      <c r="B57" s="5"/>
      <c r="C57" s="6" t="s">
        <v>372</v>
      </c>
      <c r="D57" s="12" t="str">
        <f>ep6_denominazione</f>
        <v>Dipartimento di Design (ex.INDACO) - Politecnico di Milano</v>
      </c>
    </row>
    <row r="58" spans="1:4" ht="15" customHeight="1" x14ac:dyDescent="0.35">
      <c r="A58" s="11" t="s">
        <v>467</v>
      </c>
      <c r="B58" s="5"/>
      <c r="C58" s="6" t="s">
        <v>373</v>
      </c>
      <c r="D58" s="12" t="str">
        <f>ep7_denominazione</f>
        <v>Larius Società Cooperativa Sociale</v>
      </c>
    </row>
    <row r="59" spans="1:4" ht="15" customHeight="1" x14ac:dyDescent="0.35">
      <c r="A59" s="11" t="s">
        <v>468</v>
      </c>
      <c r="B59" s="5"/>
      <c r="C59" s="6" t="s">
        <v>374</v>
      </c>
      <c r="D59" s="12" t="str">
        <f>ep8_denominazione</f>
        <v>Consorzio POLI.design</v>
      </c>
    </row>
    <row r="60" spans="1:4" ht="15" customHeight="1" x14ac:dyDescent="0.35">
      <c r="A60" s="11" t="s">
        <v>469</v>
      </c>
      <c r="B60" s="5"/>
      <c r="C60" s="6" t="s">
        <v>375</v>
      </c>
      <c r="D60" s="12" t="str">
        <f>ep9_denominazione</f>
        <v>Consorzio POLI.design</v>
      </c>
    </row>
    <row r="61" spans="1:4" ht="15" customHeight="1" x14ac:dyDescent="0.35">
      <c r="A61" s="11" t="s">
        <v>470</v>
      </c>
      <c r="B61" s="5"/>
      <c r="C61" s="6" t="s">
        <v>211</v>
      </c>
      <c r="D61" s="12" t="str">
        <f>ep10_denominazione</f>
        <v>Regione Lombardia con Finlombarda</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764</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&amp;C&amp;"Arial,Normale"&amp;8MOTIVAZIONI / PAGINA &amp;P DI &amp;N</oddFooter>
  </headerFooter>
  <rowBreaks count="3" manualBreakCount="3">
    <brk id="23" min="2" max="3" man="1"/>
    <brk id="36" min="2" max="3" man="1"/>
    <brk id="51" min="2" max="3" man="1"/>
  </rowBreaks>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workbookViewId="0">
      <selection activeCell="F17" sqref="F17"/>
    </sheetView>
  </sheetViews>
  <sheetFormatPr defaultColWidth="8.81640625" defaultRowHeight="15" customHeight="1" x14ac:dyDescent="0.35"/>
  <cols>
    <col min="1" max="1" width="39.81640625" style="1" customWidth="1"/>
    <col min="2" max="2" width="80.453125" style="1" bestFit="1" customWidth="1"/>
    <col min="3" max="3" width="6.36328125" style="1" bestFit="1" customWidth="1"/>
    <col min="4" max="4" width="26" style="1" bestFit="1" customWidth="1"/>
    <col min="5" max="5" width="18.6328125" style="1" bestFit="1" customWidth="1"/>
    <col min="6" max="6" width="40.6328125" style="1" bestFit="1" customWidth="1"/>
    <col min="7" max="7" width="47.453125" style="1" bestFit="1" customWidth="1"/>
    <col min="8" max="16384" width="8.8164062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668</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675</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665</v>
      </c>
    </row>
    <row r="59" spans="2:2" ht="15" customHeight="1" x14ac:dyDescent="0.35">
      <c r="B59" s="24" t="s">
        <v>666</v>
      </c>
    </row>
    <row r="60" spans="2:2" ht="15" customHeight="1" x14ac:dyDescent="0.35">
      <c r="B60" s="24" t="s">
        <v>667</v>
      </c>
    </row>
    <row r="61" spans="2:2" ht="15" customHeight="1" x14ac:dyDescent="0.35">
      <c r="B61" s="24" t="s">
        <v>661</v>
      </c>
    </row>
    <row r="62" spans="2:2" ht="15" customHeight="1" x14ac:dyDescent="0.35">
      <c r="B62" s="24" t="s">
        <v>658</v>
      </c>
    </row>
    <row r="63" spans="2:2" ht="15" customHeight="1" x14ac:dyDescent="0.35">
      <c r="B63" s="24" t="s">
        <v>663</v>
      </c>
    </row>
    <row r="64" spans="2:2" ht="15" customHeight="1" x14ac:dyDescent="0.35">
      <c r="B64" s="24" t="s">
        <v>662</v>
      </c>
    </row>
    <row r="65" spans="2:2" ht="15" customHeight="1" x14ac:dyDescent="0.35">
      <c r="B65" s="24" t="s">
        <v>664</v>
      </c>
    </row>
  </sheetData>
  <sortState ref="B288:B298">
    <sortCondition ref="B288"/>
  </sortState>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36328125" style="24" bestFit="1" customWidth="1"/>
    <col min="2" max="2" width="9.6328125" style="24" bestFit="1" customWidth="1"/>
    <col min="3" max="3" width="6.36328125" style="24" bestFit="1" customWidth="1"/>
    <col min="4" max="4" width="15.1796875" style="24" bestFit="1" customWidth="1"/>
    <col min="5" max="5" width="18.1796875" style="24" bestFit="1" customWidth="1"/>
    <col min="6" max="6" width="19.1796875" style="24" bestFit="1" customWidth="1"/>
    <col min="7" max="7" width="14.453125" style="24" bestFit="1" customWidth="1"/>
    <col min="8" max="8" width="20.81640625" style="24" bestFit="1" customWidth="1"/>
    <col min="9" max="9" width="16.6328125" style="24" bestFit="1" customWidth="1"/>
    <col min="10" max="10" width="20.453125" style="24" bestFit="1" customWidth="1"/>
    <col min="11" max="11" width="21.6328125" style="24" bestFit="1" customWidth="1"/>
    <col min="12" max="12" width="20.453125" style="24" bestFit="1" customWidth="1"/>
    <col min="13" max="13" width="16.36328125" style="24" bestFit="1" customWidth="1"/>
    <col min="14" max="14" width="20.1796875" style="24" bestFit="1" customWidth="1"/>
    <col min="15" max="15" width="21.1796875" style="24" bestFit="1" customWidth="1"/>
    <col min="16" max="16" width="23.6328125" style="24" bestFit="1" customWidth="1"/>
    <col min="17" max="17" width="10.6328125" style="24" bestFit="1" customWidth="1"/>
    <col min="18" max="18" width="21.6328125" style="24" bestFit="1" customWidth="1"/>
    <col min="19" max="19" width="9" style="24" bestFit="1" customWidth="1"/>
    <col min="20" max="20" width="9.36328125" style="24" bestFit="1" customWidth="1"/>
    <col min="21" max="21" width="4.453125" style="24" bestFit="1" customWidth="1"/>
    <col min="22" max="22" width="6.6328125" style="24" bestFit="1" customWidth="1"/>
    <col min="23" max="23" width="4.6328125" style="24" bestFit="1" customWidth="1"/>
    <col min="24" max="24" width="13.81640625" style="24" bestFit="1" customWidth="1"/>
    <col min="25" max="25" width="23" style="24" bestFit="1" customWidth="1"/>
    <col min="26" max="26" width="12.36328125" style="24" bestFit="1" customWidth="1"/>
    <col min="27" max="27" width="23" style="24" bestFit="1" customWidth="1"/>
    <col min="28" max="28" width="12.36328125" style="24" bestFit="1" customWidth="1"/>
    <col min="29" max="29" width="23" style="24" bestFit="1" customWidth="1"/>
    <col min="30" max="30" width="12.36328125" style="24" bestFit="1" customWidth="1"/>
    <col min="31" max="31" width="27.1796875" style="24" bestFit="1" customWidth="1"/>
    <col min="32" max="32" width="26.36328125" style="24" bestFit="1" customWidth="1"/>
    <col min="33" max="33" width="27.1796875" style="24" bestFit="1" customWidth="1"/>
    <col min="34" max="34" width="24.453125" style="24" bestFit="1" customWidth="1"/>
    <col min="35" max="35" width="28" style="24" bestFit="1" customWidth="1"/>
    <col min="36" max="36" width="26.36328125" style="24" bestFit="1" customWidth="1"/>
    <col min="37" max="37" width="27.1796875" style="24" bestFit="1" customWidth="1"/>
    <col min="38" max="38" width="24.453125" style="24" bestFit="1" customWidth="1"/>
    <col min="39" max="39" width="18.1796875" style="24" bestFit="1" customWidth="1"/>
    <col min="40" max="40" width="16.36328125" style="24" bestFit="1" customWidth="1"/>
    <col min="41" max="41" width="21.453125" style="24" bestFit="1" customWidth="1"/>
    <col min="42" max="42" width="13.453125" style="24" bestFit="1" customWidth="1"/>
    <col min="43" max="43" width="21.81640625" style="24" bestFit="1" customWidth="1"/>
    <col min="44" max="44" width="22.453125" style="24" bestFit="1" customWidth="1"/>
    <col min="45" max="45" width="32.63281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36328125" style="24" bestFit="1" customWidth="1"/>
    <col min="51" max="51" width="21.453125" style="24" bestFit="1" customWidth="1"/>
    <col min="52" max="52" width="13.453125" style="24" bestFit="1" customWidth="1"/>
    <col min="53" max="53" width="21.81640625" style="24" bestFit="1" customWidth="1"/>
    <col min="54" max="54" width="22.453125" style="24" bestFit="1" customWidth="1"/>
    <col min="55" max="55" width="32.63281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453125" style="24" bestFit="1" customWidth="1"/>
    <col min="62" max="62" width="20.81640625" style="24" bestFit="1" customWidth="1"/>
    <col min="63" max="63" width="21.453125" style="24" bestFit="1" customWidth="1"/>
    <col min="64" max="64" width="15.36328125" style="24" bestFit="1" customWidth="1"/>
    <col min="65" max="65" width="20.6328125" style="24" bestFit="1" customWidth="1"/>
    <col min="66" max="66" width="12.81640625" style="24" bestFit="1" customWidth="1"/>
    <col min="67" max="67" width="21.1796875" style="24" bestFit="1" customWidth="1"/>
    <col min="68" max="68" width="21.81640625" style="24" bestFit="1" customWidth="1"/>
    <col min="69" max="69" width="30.63281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36328125" style="24" bestFit="1" customWidth="1"/>
    <col min="78" max="78" width="35.36328125" style="24" bestFit="1" customWidth="1"/>
    <col min="79" max="79" width="28.6328125" style="24" bestFit="1" customWidth="1"/>
    <col min="80" max="80" width="30.63281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36328125" style="24" bestFit="1" customWidth="1"/>
    <col min="89" max="89" width="35.36328125" style="24" bestFit="1" customWidth="1"/>
    <col min="90" max="90" width="28.6328125" style="24" bestFit="1" customWidth="1"/>
    <col min="91" max="91" width="30.63281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36328125" style="24" bestFit="1" customWidth="1"/>
    <col min="100" max="100" width="35.36328125" style="24" bestFit="1" customWidth="1"/>
    <col min="101" max="101" width="28.6328125" style="24" bestFit="1" customWidth="1"/>
    <col min="102" max="102" width="30.63281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36328125" style="24" bestFit="1" customWidth="1"/>
    <col min="111" max="111" width="35.36328125" style="24" bestFit="1" customWidth="1"/>
    <col min="112" max="112" width="28.6328125" style="24" bestFit="1" customWidth="1"/>
    <col min="113" max="113" width="30.63281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36328125" style="24" bestFit="1" customWidth="1"/>
    <col min="122" max="122" width="35.36328125" style="24" bestFit="1" customWidth="1"/>
    <col min="123" max="123" width="28.6328125" style="24" bestFit="1" customWidth="1"/>
    <col min="124" max="124" width="30.63281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36328125" style="24" bestFit="1" customWidth="1"/>
    <col min="133" max="133" width="35.36328125" style="24" bestFit="1" customWidth="1"/>
    <col min="134" max="134" width="28.6328125" style="24" bestFit="1" customWidth="1"/>
    <col min="135" max="135" width="30.63281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36328125" style="24" bestFit="1" customWidth="1"/>
    <col min="144" max="144" width="35.36328125" style="24" bestFit="1" customWidth="1"/>
    <col min="145" max="145" width="28.6328125" style="24" bestFit="1" customWidth="1"/>
    <col min="146" max="146" width="30.63281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36328125" style="24" bestFit="1" customWidth="1"/>
    <col min="155" max="155" width="35.36328125" style="24" bestFit="1" customWidth="1"/>
    <col min="156" max="156" width="28.6328125" style="24" bestFit="1" customWidth="1"/>
    <col min="157" max="157" width="30.63281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36328125" style="24" bestFit="1" customWidth="1"/>
    <col min="166" max="166" width="35.36328125" style="24" bestFit="1" customWidth="1"/>
    <col min="167" max="167" width="28.6328125" style="24" bestFit="1" customWidth="1"/>
    <col min="168" max="168" width="31.63281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36328125" style="24" bestFit="1" customWidth="1"/>
    <col min="178" max="178" width="29.81640625" style="24" bestFit="1" customWidth="1"/>
    <col min="179" max="179" width="20.453125" style="24" bestFit="1" customWidth="1"/>
    <col min="180" max="180" width="12.6328125" style="24" bestFit="1" customWidth="1"/>
    <col min="181" max="181" width="14.81640625" style="24" bestFit="1" customWidth="1"/>
    <col min="182" max="182" width="21.1796875" style="24" bestFit="1" customWidth="1"/>
    <col min="183" max="183" width="38.36328125" style="24" bestFit="1" customWidth="1"/>
    <col min="184" max="184" width="11" style="24" bestFit="1" customWidth="1"/>
    <col min="185" max="185" width="31.36328125" style="24" bestFit="1" customWidth="1"/>
    <col min="186" max="186" width="44" style="24" bestFit="1" customWidth="1"/>
    <col min="187" max="187" width="20.453125" style="24" bestFit="1" customWidth="1"/>
    <col min="188" max="188" width="12.6328125" style="24" bestFit="1" customWidth="1"/>
    <col min="189" max="189" width="14.81640625" style="24" bestFit="1" customWidth="1"/>
    <col min="190" max="190" width="21.1796875" style="24" bestFit="1" customWidth="1"/>
    <col min="191" max="191" width="38.36328125" style="24" bestFit="1" customWidth="1"/>
    <col min="192" max="192" width="11" style="24" bestFit="1" customWidth="1"/>
    <col min="193" max="193" width="31.36328125" style="24" bestFit="1" customWidth="1"/>
    <col min="194" max="194" width="44" style="24" bestFit="1" customWidth="1"/>
    <col min="195" max="195" width="20.453125" style="24" bestFit="1" customWidth="1"/>
    <col min="196" max="196" width="12.6328125" style="24" bestFit="1" customWidth="1"/>
    <col min="197" max="197" width="14.81640625" style="24" bestFit="1" customWidth="1"/>
    <col min="198" max="198" width="21.1796875" style="24" bestFit="1" customWidth="1"/>
    <col min="199" max="199" width="38.36328125" style="24" bestFit="1" customWidth="1"/>
    <col min="200" max="200" width="11" style="24" bestFit="1" customWidth="1"/>
    <col min="201" max="201" width="31.36328125" style="24" bestFit="1" customWidth="1"/>
    <col min="202" max="202" width="44" style="24" bestFit="1" customWidth="1"/>
    <col min="203" max="203" width="33.453125" style="24" bestFit="1" customWidth="1"/>
    <col min="204" max="204" width="40.6328125" style="24" bestFit="1" customWidth="1"/>
    <col min="205" max="205" width="33.453125" style="24" bestFit="1" customWidth="1"/>
    <col min="206" max="206" width="40.63281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Elena Enrica</v>
      </c>
      <c r="B2" s="24" t="str">
        <f>cognome</f>
        <v>Giunta</v>
      </c>
      <c r="C2" s="24" t="str">
        <f>sesso</f>
        <v>F</v>
      </c>
      <c r="D2" s="24" t="str">
        <f>stato_nascita</f>
        <v>Italia</v>
      </c>
      <c r="E2" s="24" t="str">
        <f>comune_nascita</f>
        <v>Milano</v>
      </c>
      <c r="F2" s="24" t="str">
        <f>provincia_nascita</f>
        <v>Milano</v>
      </c>
      <c r="G2" s="24" t="str">
        <f>data_nascita</f>
        <v>1981</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francese</v>
      </c>
      <c r="AB2" s="24" t="str">
        <f>lingua2_livello</f>
        <v>2 Elementare</v>
      </c>
      <c r="AC2" s="24">
        <f>lingua3</f>
        <v>0</v>
      </c>
      <c r="AD2" s="24">
        <f>lingua3_livello</f>
        <v>0</v>
      </c>
      <c r="AE2" s="24" t="str">
        <f>spec_principale</f>
        <v>SMART_CITIES_AND_COMMUNITIES</v>
      </c>
      <c r="AF2" s="24" t="str">
        <f>ads1_principale</f>
        <v>SCC7 Valorizzazione del patrimonio culturale</v>
      </c>
      <c r="AG2" s="24" t="str">
        <f>ads1_secondaria</f>
        <v>SCC4 Inclusione sociale e lavorativa</v>
      </c>
      <c r="AH2" s="24" t="str">
        <f>ads1_terziaria</f>
        <v>SCC1 Smart Living</v>
      </c>
      <c r="AI2" s="24" t="str">
        <f>spec_secondaria</f>
        <v>INDUSTRIE_CREATIVE_E_CULTURALI</v>
      </c>
      <c r="AJ2" s="24" t="str">
        <f>ads2_principale</f>
        <v>ICC5 Esperienze coinvolgenti, sicure e partecipative dei contenuti digitali</v>
      </c>
      <c r="AK2" s="24" t="str">
        <f>ads2_secondaria</f>
        <v>ICC1 Digitalizzazione, rilievo 3D e realtà virtuale</v>
      </c>
      <c r="AL2" s="24" t="str">
        <f>ads2_terziaria</f>
        <v>ICC2 Conservazione e manutenzione dei beni culturali e del patrimonio artistico</v>
      </c>
      <c r="AM2" s="24" t="str">
        <f>l1_tipo</f>
        <v>Specialistica</v>
      </c>
      <c r="AN2" s="24" t="str">
        <f>l1_tema</f>
        <v>Architettura degli Interni - Allesimento e Museografia per i BBCC</v>
      </c>
      <c r="AO2" s="24" t="str">
        <f>l1_anno</f>
        <v>2005</v>
      </c>
      <c r="AP2" s="24" t="str">
        <f>l1_presso</f>
        <v>Politecnico di Milano</v>
      </c>
      <c r="AQ2" s="24" t="str">
        <f>l1_titolo</f>
        <v>Eresie quotidiane: attraversamenti di ricerca nel sacro contemporaneo</v>
      </c>
      <c r="AR2" s="24" t="str">
        <f>l1_voto</f>
        <v>110L</v>
      </c>
      <c r="AS2" s="24" t="str">
        <f>l11_tema</f>
        <v>Disegno Industriale</v>
      </c>
      <c r="AT2" s="24" t="str">
        <f>l11_anno</f>
        <v>2003</v>
      </c>
      <c r="AU2" s="24" t="str">
        <f>l11_presso</f>
        <v>Politecnico di Milano</v>
      </c>
      <c r="AV2" s="24" t="str">
        <f>l11_titolo</f>
        <v xml:space="preserve">Il design dell'esperienza. </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Disegni Industriale e Comunicazione Multimediale</v>
      </c>
      <c r="BH2" s="24" t="str">
        <f>dot_anno</f>
        <v>2010</v>
      </c>
      <c r="BI2" s="24" t="str">
        <f>dot_presso</f>
        <v>Politecnico di Milano - dipartimento di Design (ex. INDACO - Industriale Design, Arte e Comunicazione)</v>
      </c>
      <c r="BJ2" s="24" t="str">
        <f>dot_titolo</f>
        <v>Pro-occupancy : design dei microambienti urbani contemporanei tra performatività dell'allestimento e appartenenze.</v>
      </c>
      <c r="BK2" s="24" t="str">
        <f>dot_voto</f>
        <v>diplomata con merito</v>
      </c>
      <c r="BL2" s="24">
        <f>m2l_tema</f>
        <v>0</v>
      </c>
      <c r="BM2" s="24">
        <f>m2l_anno</f>
        <v>0</v>
      </c>
      <c r="BN2" s="24">
        <f>m2l_presso</f>
        <v>0</v>
      </c>
      <c r="BO2" s="24">
        <f>m2l_titolo</f>
        <v>0</v>
      </c>
      <c r="BP2" s="24">
        <f>m2l_voto</f>
        <v>0</v>
      </c>
      <c r="BQ2" s="24">
        <f>ep1_inizio</f>
        <v>40210</v>
      </c>
      <c r="BR2" s="24" t="str">
        <f>ep1_fine</f>
        <v>in corso</v>
      </c>
      <c r="BS2" s="24" t="str">
        <f>ep1_denominazione</f>
        <v>Scuola del Design - Politecnico di Milano</v>
      </c>
      <c r="BT2" s="24" t="str">
        <f>ep1_comune</f>
        <v>Milano</v>
      </c>
      <c r="BU2" s="24" t="str">
        <f>ep1_provincia</f>
        <v>MI</v>
      </c>
      <c r="BV2" s="24" t="str">
        <f>ep1_dimensione</f>
        <v>6 Università o centro di ricerca pubblico</v>
      </c>
      <c r="BW2" s="24" t="str">
        <f>ep1_settore</f>
        <v>formazione universitaria</v>
      </c>
      <c r="BX2" s="24" t="str">
        <f>ep1_ambito</f>
        <v>Pubblico</v>
      </c>
      <c r="BY2" s="24" t="str">
        <f>ep1_rife</f>
        <v>Entrambe</v>
      </c>
      <c r="BZ2" s="24" t="str">
        <f>ep1_attivita</f>
        <v>didattica strutturata all'interno del CdL e LM / indirizzi di Design degli Interni, Design della Comunicazione e Product Service System. Design workshop intensivi nei medesimi indirizzi. Visiting professor e workshop internazionali all'interno del circuito GIDE - Group of International Design Education che include università di design a Mechelen, Leeds, Lugano, Magdeburgo, Dundee, Milano e Lubljana.</v>
      </c>
      <c r="CA2" s="24" t="str">
        <f>ep1_resp</f>
        <v>pianificaizone contenuti ed erogazione didattica; esami di fine corso; relatore per tesi; partecipazione alle commissioni di laurea e alle riunioni di staff.</v>
      </c>
      <c r="CB2" s="24">
        <f>ep2_inizio</f>
        <v>43070</v>
      </c>
      <c r="CC2" s="24" t="str">
        <f>ep2_fine</f>
        <v>in corso</v>
      </c>
      <c r="CD2" s="24" t="str">
        <f>ep2_denominazione</f>
        <v>Consorzio Consolida</v>
      </c>
      <c r="CE2" s="24" t="str">
        <f>ep2_comune</f>
        <v>Lecco</v>
      </c>
      <c r="CF2" s="24" t="str">
        <f>ep2_provincia</f>
        <v>LC</v>
      </c>
      <c r="CG2" s="24" t="str">
        <f>ep2_dimensione</f>
        <v>2 Piccola impresa (&lt; 50 dipendenti)</v>
      </c>
      <c r="CH2" s="24" t="str">
        <f>ep2_settore</f>
        <v>progettazione e formazione per l'impresa sociale</v>
      </c>
      <c r="CI2" s="24" t="str">
        <f>ep2_ambito</f>
        <v>Privato</v>
      </c>
      <c r="CJ2" s="24" t="str">
        <f>ep2_rife</f>
        <v>Macro-area principale (MA1)</v>
      </c>
      <c r="CK2" s="24" t="str">
        <f>ep2_attivita</f>
        <v>Corsi di formazione per dirigenti e soci delle imprese sociali aderenti, sui temi del design per l'innovazione, open-innovation, social design, design dei servizi, comunicazione sociale, design tools per la progettazione sociale /  Coordinatore Area FR, Comunicazione e Marketing sociale - Responsabile Comunicazione, in riferimento al progetto di inclusione sociale e welfare aziendale "Valoriamo", finanziato da Fondazione Cariplo sul bando Welfare in Azione IV.</v>
      </c>
      <c r="CL2" s="24" t="str">
        <f>ep2_resp</f>
        <v>Docente a contratto: pianificazione didattica, erogazione formazione, gestione dei gruppi, customer satisfaction / Consulente sull'area FR, com e mkt (v. sopra) con compiti di pianificazione delle attività di FR e comunicazione, progettazione su bandi, gestione dei progetti di CSR e marketing sociale su piattaforme smart.</v>
      </c>
      <c r="CM2" s="24" t="str">
        <f>ep3_inizio</f>
        <v>01/11/2018</v>
      </c>
      <c r="CN2" s="24" t="str">
        <f>ep3_fine</f>
        <v>in corso</v>
      </c>
      <c r="CO2" s="24" t="str">
        <f>ep3_denominazione</f>
        <v>Lazio Innova</v>
      </c>
      <c r="CP2" s="24" t="str">
        <f>ep3_comune</f>
        <v>Roma</v>
      </c>
      <c r="CQ2" s="24" t="str">
        <f>ep3_provincia</f>
        <v>Roma</v>
      </c>
      <c r="CR2" s="24" t="str">
        <f>ep3_dimensione</f>
        <v>3 Media impresa (&lt; 250 dipendenti)</v>
      </c>
      <c r="CS2" s="24" t="str">
        <f>ep3_settore</f>
        <v>società in house della Regione Lazio</v>
      </c>
      <c r="CT2" s="24" t="str">
        <f>ep3_ambito</f>
        <v>Privato</v>
      </c>
      <c r="CU2" s="24" t="str">
        <f>ep3_rife</f>
        <v>Macro-area secondaria (MA2)</v>
      </c>
      <c r="CV2" s="24" t="str">
        <f>ep3_attivita</f>
        <v>valutazione di progetti riferiti alle strategie regionali DTC2, sul bando RICERCA E SVILUPPO DI TECNOLOGIE PER LA VALORIZZAZIONE DEL PATRIMONIO CULTURALE, DTC – Distretto Tecnologico per le nuove tecnologie applicate ai beni ed alle attività Culturali, IV Accordo Integrativo Regione Lazio – MIUR – MIBACT – MISE dell’APQ6 “Ricerca, Innovazione Tecnologica, Reti Telematiche.</v>
      </c>
      <c r="CW2" s="24" t="str">
        <f>ep3_resp</f>
        <v>procedure di valutazione ex-ante di progetti a valere sul bando indicato</v>
      </c>
      <c r="CX2" s="24" t="str">
        <f>ep4_inizio</f>
        <v>01/04/2015</v>
      </c>
      <c r="CY2" s="24" t="str">
        <f>ep4_fine</f>
        <v>23/11/2018</v>
      </c>
      <c r="CZ2" s="24" t="str">
        <f>ep4_denominazione</f>
        <v>Consorzio Solco</v>
      </c>
      <c r="DA2" s="24" t="str">
        <f>ep4_comune</f>
        <v>Sondrio</v>
      </c>
      <c r="DB2" s="24" t="str">
        <f>ep4_provincia</f>
        <v>SO</v>
      </c>
      <c r="DC2" s="24" t="str">
        <f>ep4_dimensione</f>
        <v>1 Micro impresa (&lt; 10 dipendenti)</v>
      </c>
      <c r="DD2" s="24" t="str">
        <f>ep4_settore</f>
        <v>impresa sociale</v>
      </c>
      <c r="DE2" s="24" t="str">
        <f>ep4_ambito</f>
        <v>Privato</v>
      </c>
      <c r="DF2" s="24" t="str">
        <f>ep4_rife</f>
        <v>Macro-area principale (MA1)</v>
      </c>
      <c r="DG2" s="24" t="str">
        <f>ep4_attivita</f>
        <v>Coordinatore dell'Ufficio Sviluppo - Responsabile Fundraising e Comunicazione, in riferimento al progetto di innovazione sociale e welfare generativo "Più Segni Positivi", finanziato da Fondazione Cariplo sul bando Welfare in Azione I.</v>
      </c>
      <c r="DH2" s="24" t="str">
        <f>ep4_resp</f>
        <v>pianificazione delle attività di FR e comunicazione, progettazione su bandi, gestione dei progetti di CSR.</v>
      </c>
      <c r="DI2" s="24" t="str">
        <f>ep5_inizio</f>
        <v>01/03/2016</v>
      </c>
      <c r="DJ2" s="24" t="str">
        <f>ep5_fine</f>
        <v>in corso</v>
      </c>
      <c r="DK2" s="24" t="str">
        <f>ep5_denominazione</f>
        <v>Comune di Sondrio</v>
      </c>
      <c r="DL2" s="24" t="str">
        <f>ep5_comune</f>
        <v>Sondrio</v>
      </c>
      <c r="DM2" s="24" t="str">
        <f>ep5_provincia</f>
        <v>SO</v>
      </c>
      <c r="DN2" s="24" t="str">
        <f>ep5_dimensione</f>
        <v>5 Ente pubblico</v>
      </c>
      <c r="DO2" s="24" t="str">
        <f>ep5_settore</f>
        <v>Pubblica Amministrazione</v>
      </c>
      <c r="DP2" s="24" t="str">
        <f>ep5_ambito</f>
        <v>Pubblico</v>
      </c>
      <c r="DQ2" s="24" t="str">
        <f>ep5_rife</f>
        <v>Macro-area secondaria (MA2)</v>
      </c>
      <c r="DR2" s="24" t="str">
        <f>ep5_attivita</f>
        <v>progetto CAST - progetto per la valorizzazione del BBCC Castello Masegra con una strategia di implementazione tecnologica, ambienti immersivi multimediali e un nuovo progetto gestionale; finanziato da Fondazione Cariplo sul bando "Patrimonio Culturale per lo sviluppo".</v>
      </c>
      <c r="DS2" s="24" t="str">
        <f>ep5_resp</f>
        <v>Progettista e Responsabile dell'implementazione della Comunicazione con strategie digital e smart tech.</v>
      </c>
      <c r="DT2" s="24" t="str">
        <f>ep6_inizio</f>
        <v>01/02/2010</v>
      </c>
      <c r="DU2" s="24" t="str">
        <f>ep6_fine</f>
        <v>31/12/2016</v>
      </c>
      <c r="DV2" s="24" t="str">
        <f>ep6_denominazione</f>
        <v>Dipartimento di Design (ex.INDACO) - Politecnico di Milano</v>
      </c>
      <c r="DW2" s="24" t="str">
        <f>ep6_comune</f>
        <v>Milano</v>
      </c>
      <c r="DX2" s="24" t="str">
        <f>ep6_provincia</f>
        <v>MI</v>
      </c>
      <c r="DY2" s="24" t="str">
        <f>ep6_dimensione</f>
        <v>6 Università o centro di ricerca pubblico</v>
      </c>
      <c r="DZ2" s="24" t="str">
        <f>ep6_settore</f>
        <v>ricerca di base e applicata</v>
      </c>
      <c r="EA2" s="24" t="str">
        <f>ep6_ambito</f>
        <v>Pubblico</v>
      </c>
      <c r="EB2" s="24" t="str">
        <f>ep6_rife</f>
        <v>Entrambe</v>
      </c>
      <c r="EC2" s="24" t="str">
        <f>ep6_attivita</f>
        <v>Partecipazione ai progetti: d.Cult - il design per la valorizzazione dei beni culturali. Startegia, strumenti e metodologie di progetto (MIUR PRIN 2004/06); m.O.Ma - Marketing strategico dell'Oltrepò Mantovano (2005); Intangibile Immateriale Virtuale: la valorizzazione dei BBCC come contenuto di progetto (MIUR PRIN 2010-12); Autentico Contemporaneo - (2011-2013) - Riattivare i saperi delle maestranze milanesi analizzando e implementandone le filiere di produzione, comunicazione e produzione; DECA - Design Culture Accoglienza - co-design per ripensare il sistema dei Centri di Accoglienza rifugiati con gli abitanti; Storie Possibili - SNA analisys per modellizzare i servizi collaborativi ed estrarne elementi di trasferibilità e scalabilità. Altre attività: convegnistica e scrittura paper scientifici.</v>
      </c>
      <c r="ED2" s="24" t="str">
        <f>ep6_resp</f>
        <v>Membro stabile dei gruppi di ricerca DeCH - Design for Cultural Heritage e dHOC - Design for Hospitable Cities; collabora con il network di ricerca DESIS - Design dof Social Innovation and Sustainability. Ruolo/i ricoperti: project management, ricercatore senior (a contratto e assegnista di ricerca), tutor dottorandi; progettista per bandi ragionali, nazionali ed EU; membro di commissioni di valutazione; membro di board scientifici.</v>
      </c>
      <c r="EE2" s="24" t="str">
        <f>ep7_inizio</f>
        <v>01/03/2018</v>
      </c>
      <c r="EF2" s="24" t="str">
        <f>ep7_fine</f>
        <v>in corso</v>
      </c>
      <c r="EG2" s="24" t="str">
        <f>ep7_denominazione</f>
        <v>Larius Società Cooperativa Sociale</v>
      </c>
      <c r="EH2" s="24" t="str">
        <f>ep7_comune</f>
        <v>Colico</v>
      </c>
      <c r="EI2" s="24" t="str">
        <f>ep7_provincia</f>
        <v>LC</v>
      </c>
      <c r="EJ2" s="24" t="str">
        <f>ep7_dimensione</f>
        <v>3 Media impresa (&lt; 250 dipendenti)</v>
      </c>
      <c r="EK2" s="24" t="str">
        <f>ep7_settore</f>
        <v>Impresa sociale</v>
      </c>
      <c r="EL2" s="24" t="str">
        <f>ep7_ambito</f>
        <v>Privato</v>
      </c>
      <c r="EM2" s="24" t="str">
        <f>ep7_rife</f>
        <v>Macro-area principale (MA1)</v>
      </c>
      <c r="EN2" s="24" t="str">
        <f>ep7_attivita</f>
        <v>progetto OPEN Fuentes - progetto di rigenerazione urbana di un'area ex-agricola per inserimento lavoratori svantaggiati (coinvolte cooperative di tipo B), con impiego di smart agriculture e nuovo progetto turistico/gestionale; finanziato da Fondazione Cariplo sul bando "Coltivare Valore". Il progetto, in rete con ERSAF, comprende azioni di ripristino di aree biodiverse e un'offerta di mobilità lenta con cicloturismo accessibile (design for all).</v>
      </c>
      <c r="EO2" s="24" t="str">
        <f>ep7_resp</f>
        <v>Responsabile Area Innovazione - R&amp;D, progettazione e project management</v>
      </c>
      <c r="EP2" s="24" t="str">
        <f>ep8_inizio</f>
        <v>01/01/2013</v>
      </c>
      <c r="EQ2" s="24" t="str">
        <f>ep8_fine</f>
        <v>01/01/2016</v>
      </c>
      <c r="ER2" s="24" t="str">
        <f>ep8_denominazione</f>
        <v>Consorzio POLI.design</v>
      </c>
      <c r="ES2" s="24" t="str">
        <f>ep8_comune</f>
        <v>Milano</v>
      </c>
      <c r="ET2" s="24" t="str">
        <f>ep8_provincia</f>
        <v>MI</v>
      </c>
      <c r="EU2" s="24" t="str">
        <f>ep8_dimensione</f>
        <v>7 Università o centro di ricerca privato</v>
      </c>
      <c r="EV2" s="24" t="str">
        <f>ep8_settore</f>
        <v>formazione post-universitaria</v>
      </c>
      <c r="EW2" s="24" t="str">
        <f>ep8_ambito</f>
        <v>Privato</v>
      </c>
      <c r="EX2" s="24" t="str">
        <f>ep8_rife</f>
        <v>Entrambe</v>
      </c>
      <c r="EY2" s="24" t="str">
        <f>ep8_attivita</f>
        <v>pianificazione didattica; gestione budget; gestione del corso docenti; erogazione didattica in lingua; relatore di tesi; partcipazione alle commissioni di valutazione dei progetti di master; tutor di stage.</v>
      </c>
      <c r="EZ2" s="24" t="str">
        <f>ep8_resp</f>
        <v>coordinamento del Master Internazioanle di I livello UID - Urban Interior Design, I e II edizione; docente a contratto</v>
      </c>
      <c r="FA2" s="24" t="str">
        <f>ep9_inizio</f>
        <v>01/02/2006</v>
      </c>
      <c r="FB2" s="24" t="str">
        <f>ep9_fine</f>
        <v>30/04/2012</v>
      </c>
      <c r="FC2" s="24" t="str">
        <f>ep9_denominazione</f>
        <v>Consorzio POLI.design</v>
      </c>
      <c r="FD2" s="24" t="str">
        <f>ep9_comune</f>
        <v>Milano</v>
      </c>
      <c r="FE2" s="24" t="str">
        <f>ep9_provincia</f>
        <v>MI</v>
      </c>
      <c r="FF2" s="24" t="str">
        <f>ep9_dimensione</f>
        <v>7 Università o centro di ricerca privato</v>
      </c>
      <c r="FG2" s="24" t="str">
        <f>ep9_settore</f>
        <v>ricerca applicata</v>
      </c>
      <c r="FH2" s="24" t="str">
        <f>ep9_ambito</f>
        <v>Privato</v>
      </c>
      <c r="FI2" s="24" t="str">
        <f>ep9_rife</f>
        <v>Macro-area principale (MA1)</v>
      </c>
      <c r="FJ2" s="24" t="str">
        <f>ep9_attivita</f>
        <v>partecipazione ai progetti di ricerca: “Valorizar San Leo” (2006) - design driven innovation per la valorizzazione del territorio; sono stati approfonditi e applicati teorie e pratiche di marketing urbano &amp; territoriale, di design per il sistema-prodotto e l'exhibit outdoor, applicando momenti di ricerca-azione e design thinking session / Design al Tombolo - nell'ambito di E.CH.I. Etnografie italo-svizzere per la valorizzazione del patrimonio immateriale transfrontaliero.</v>
      </c>
      <c r="FK2" s="24" t="str">
        <f>ep9_resp</f>
        <v>ricercatore senior; partecipaizone alle fasi di pianificazione e sviluppo dei processi di ricerca; gestione di gruppi di lavoro e studenti eventualmente coinvolti; redazione report di ricerca; disemination.</v>
      </c>
      <c r="FL2" s="24" t="str">
        <f>ep10_inizio</f>
        <v>01/01/2008</v>
      </c>
      <c r="FM2" s="24" t="str">
        <f>ep10_fine</f>
        <v>31/12/2008</v>
      </c>
      <c r="FN2" s="24" t="str">
        <f>ep10_denominazione</f>
        <v>Regione Lombardia con Finlombarda</v>
      </c>
      <c r="FO2" s="24" t="str">
        <f>ep10_comune</f>
        <v>Milano</v>
      </c>
      <c r="FP2" s="24" t="str">
        <f>ep10_provincia</f>
        <v>MI</v>
      </c>
      <c r="FQ2" s="24" t="str">
        <f>ep10_dimensione</f>
        <v>5 Ente pubblico</v>
      </c>
      <c r="FR2" s="24" t="str">
        <f>ep10_settore</f>
        <v>ricerca applicata</v>
      </c>
      <c r="FS2" s="24" t="str">
        <f>ep10_ambito</f>
        <v>Pubblico</v>
      </c>
      <c r="FT2" s="24" t="str">
        <f>ep10_rife</f>
        <v>Entrambe</v>
      </c>
      <c r="FU2" s="24" t="str">
        <f>ep10_attivita</f>
        <v>Programma INGENIO, promosso dalla Regione Lombardia, in collaborazione con Finlombarda; il bando finanziava borse di ricerca (durata da 6 a 12 mesi), formazione di base e di approfondimento e tutoraggio scientifico nei settori di intervento della ricerca applicata e collaborativa, nonché della nuova imprenditorialità high tech e del trasferimento tecnologico.</v>
      </c>
      <c r="FV2" s="24" t="str">
        <f>ep10_resp</f>
        <v>Tutor individuale di 4 beneficiari di borsa; accompagnamento e monitoraggio del processo di ricerca; redazione reportistica e schede individuali.</v>
      </c>
      <c r="FW2" s="24" t="str">
        <f>bando1_ente</f>
        <v>Lazio Innova</v>
      </c>
      <c r="FX2" s="24" t="str">
        <f>bando1_ambito</f>
        <v>1 Regionale</v>
      </c>
      <c r="FY2" s="24" t="str">
        <f>bando1_tema</f>
        <v>1 Innovazione e competitività</v>
      </c>
      <c r="FZ2" s="24" t="str">
        <f>bando1_misura</f>
        <v>RICERCA E SVILUPPO DI TECNOLOGIE PER LA VALORIZZAZIONE DEL PATRIMONIO CULTURALE, DTC – Distretto Tecnologico per le nuove tecnologie applicate ai beni ed alle attività Culturali, IV Accordo Integrativo Regione Lazio – MIUR – MIBACT – MISE dell’APQ6 “Ricerca, Innovazione Tecnologica, Reti Telematiche</v>
      </c>
      <c r="GA2" s="24" t="str">
        <f>bando1_descr</f>
        <v>obiettivo del bando è sostenere la diffusione di tecnologie innovative per la valorizzazione, conservazione, recupero, fruizione e sostenibilità del patrimonio culturale del Lazio. I progetti ammissibili: interventi di realizzazione e successivo utilizzo di una soluzione tecnologica, finanziaria e gestionale innovativa, efficace e sostenibile, che valorizzi uno o più istituti o luoghi della cultura localizzati nel Lazio.</v>
      </c>
      <c r="GB2" s="24" t="str">
        <f>bando1_anno</f>
        <v>2018</v>
      </c>
      <c r="GC2" s="24" t="str">
        <f>bando1_proj_val</f>
        <v>2 Da 11 a 25</v>
      </c>
      <c r="GD2" s="24" t="str">
        <f>bando1_inv_medio</f>
        <v>5 Da 1.000.000 a 5.000.000 Euro</v>
      </c>
      <c r="GE2" s="24" t="str">
        <f>bando2_ente</f>
        <v>Regione Lombardia / Finlombarda</v>
      </c>
      <c r="GF2" s="24" t="str">
        <f>bando2_ambito</f>
        <v>1 Regionale</v>
      </c>
      <c r="GG2" s="24" t="str">
        <f>bando2_tema</f>
        <v>2 Ricerca industriale e sviluppo sperimentale</v>
      </c>
      <c r="GH2" s="24" t="str">
        <f>bando2_misura</f>
        <v>Programma INGENIO</v>
      </c>
      <c r="GI2" s="24" t="str">
        <f>bando2_descr</f>
        <v>il bando finanziava borse di ricerca (durata da 6 a 12 mesi), formazione di base e di approfondimento e tutoraggio scientifico nei settori di intervento della ricerca applicata e collaborativa, nonché della nuova imprenditorialità high tech e del trasferimento tecnologico.</v>
      </c>
      <c r="GJ2" s="24" t="str">
        <f>bando2_anno</f>
        <v>2008</v>
      </c>
      <c r="GK2" s="24" t="str">
        <f>bando2_proj_val</f>
        <v>1 Fino a 10</v>
      </c>
      <c r="GL2" s="24" t="str">
        <f>bando2_inv_medio</f>
        <v>1 Fino a 50.000 Euro</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Come da cursus studiorum, il percorso di formazione di primo e secondo livello (Laurea Triennale in Design degli Interni e Laurea Specialistica in Architettura degli Interni, Allestimento e Museografia  per i BBCC) presso la Facoltà di Design sono stati ricchi di contenuto sui temi del design per la valorizzazione dei BBCC, urban design e design per lo sviluppo. La cultura politecnica e la dotazione dei laboratori d'Ateneo hanno concesso a chi scrive di cimentarsi non solo con tematiche di attualità e approcci teorici, ma anche di provare empiricamente tecnologie, nonchè partecipare a reti di dibattito internazionale sui temi oggetto della presente manifestazione. Posso, infine, considerare discriminante il terzo livello della formazione politecnica (Dottorato di Ricerca in Design e Comunicazione Multimediale): l'esperienza formativa del dottorato di ricerca (2007-2009, con tesi discussa a feb 2010) e i successivi anni da assegnista di ricerca e ricercatore a contratto (fino a fine 2016) hanno senz'altro concesso a chi scrive di affrontare in prima persona le progettazioni complesse, processi di implementazione e valutazione; di partecipare a gruppi di lavoro impegnati in progetti pluriennali di scala variabile tra il livello locale e quello europeo. Esperienze che ho sempre portato anche fuori dall'ambito accademico, in modo particolare in questi ultimi quattro anni. Durante il PhD ho lavorato in diversi gruppi di ricerca interni al dipartimento, rispetto a questa macro-area segnalo dHOC - Design for Hospitable Cities e il network di ricerca DESIS - Design for Social Innovation and Sustainability. Le competenze di accompagnamento, revisione progettuale e gestione dei gruppi e dei budget derivano, invece, dalle numerose esperienze di pianificazione ed erogazione didattica (formazione universitaria e post-, formazione continua per adulti). In questi contesti ho sperimentato la partecipazione alle commissioni di valutazione, nonchè partecipato a board scientifici, review board e comitati editoriali di riviste scientiche.</v>
      </c>
      <c r="GV2" s="24" t="str">
        <f>ads1_motivazioni_ep</f>
        <v xml:space="preserve">In riferimento, specificamente, all'area SMART CITIES AND COMMUNITIES è stata maturata sia esperienza di ricerca applicata (EP6 - progetti d.Cult, m.O.Ma, DECA, Storie Possibili + EP9 - Valorizar San Leo) e didattica (EP1, EP2, EP8; si segnala di particolare rilevanza in riferimento alla macro-area l'adesione al programma POLISOCIAL programma di responsbailità sociale d'Ateneo per la didattica e la ricerca da ma condotta tra il 2010 e il 2016) sia professionale (EP2 - progetto Valoriamo per l'inclusione lavorativa mediante welfare aziendale, EP4 - PiùSegniPositivi contro la povertà situazionale e la ri-qualificazione del contesto alpino, EP7 - progetto OPEN Fuentes, smart agro-echology e inclusione sociale), fin qui sempre spesa in contesti d'impresa culturale e/o sociale (cooperazione sociale, di tipo A e B, e consorzi di cooperative); le ultime esperienze di valutazione anche esterne al mondo accademico hanno consentito a chi scrive di affinare l'approccio pragmatico, senza dimenticare il bagaglio tecnico-scientifico di stampo politecnico. PUBBLICAZIONI SUL TEMA: Giunta, E.E. 2008. “Sostenibilità come premessa. Creatività come metoodo. Innovazione come obiettivo.” in Fassi, D. and F.Scullica (a cura di) The hospitable city. Rimini: Maggioli. / Giunta, E.E. 2009. “Urban interiors. Artificial territories: designing ‘spatial script’ for relational field” in IDEA JOURNAL 2009 Interior Territories: Exposing the Critical Interior. Queensland University of Technology: Brisbane. / Giunta, E.E. Fassi, D. and A.Rebaglio (a cura di). 2009. Sustainable Mobility. Rimini: Maggioli. / GIUNTA E (2011). "Cities * society = scenarios of changing. Urban micro-environment between Art and Design";. In: Transitional spaces.. vol. 1, p. 54-63, Wien:X-CHANGE culture-science / Giunta,E. 2012. PRO-OCCUPANCY. Design dei microambienti urbani contemporanei: tra performatività dell'allestimento e appartenenze. Rimini: Maggioli. / Giunta,E. and A.Rebaglio. 2013. “CROSS-CULTURAL DESIGN ATTITUDE. Open-ended design solution for welcoming the Diversity” DRS // CUMULUS Oslo 2013 / Giunta,E. and A.Rebaglio. 2014. Design research on Temporary Homes: hospitable places for Homeless, Immigrants and Refugees. Baunach: Spurbuch. / GIUNTA, E.E. et all. “Storiepossibili (possible stories): Measuring social networks and designing scenarios to address new urban questions” in Strategic Design Research Journal. Vol 10, No 3 (2017): Sep/Dec. Published by Universidade do Vale do Rio dos Sinos - Unisinos.
</v>
      </c>
      <c r="GW2" s="24" t="str">
        <f>ads2_motivazioni_cs</f>
        <v>Come da cursus studiorum, il percorso di formazione di primo e secondo livello (Laurea Triennale in Design degli Interni e Laurea Specialistica in Architettura degli Interni, Allestimento e Museografia  per i BBCC) presso la Facoltà di Design sono stati ricchi di contenuto sui temi del design per la valorizzazione dei BBCC, urban design e design per lo sviluppo. La cultura politecnica e la dotazione dei laboratori d'Ateneo hanno concesso a chi scrive di cimentarsi non solo con tematiche di attualità e approcci teorici, ma anche di provare empiricamente tecnologie, nonchè partecipare a reti di dibattito internazionale sui temi oggetto della presente manifestazione. Posso, infine, considerare discriminante il terzo livello della formazione politecnica (Dottorato di Ricerca in Design e Comunicazione Multimediale): l'esperienza formativa del dottorato di ricerca (2007-2009, con tesi discussa a feb 2010) e i successivi anni da assegnista di ricerca e ricercatore a contratto (fino a fine 2016) hanno senz'altro concesso a chi scrive di affrontare in prima persona le progettazioni complesse, processi di implementazione e valutazione; di partecipare a gruppi di lavoro impegnati in progetti pluriennali di scala variabile tra il livello locale e quello europeo. Esperienze che ho sempre portato anche fuori dall'ambito accademico, in modo particolare in questi ultimi quattro anni. In riferimento alla specifica macroarea mi si conceda un elemento di descrizione extra cv: socia fondatrice e vicepresidente, dal 2015, del FabLab Sondrio; associazione di promozione sociale impegnata sul territorio nella promozione e diffuzione delle nuove tecnologie a servizio della collettività; in rete con gli altri FabLab, aderisce alla Fab Chart e alla rete internazionale dei coder-dojo. Durante il PhD ho lavorato in diversi gruppi di ricerca interni al dipartimento, rispetto a questa macro-area segnalo DeCH - Design for Cultural Heritage. Le competenze di accompagnamento, revisione progettuale e gestione dei gruppi e dei budget derivano, invece, dalle numerose esperienze di pianificazione ed erogazione didattica (formazione universitaria e post-, formazione continua per adulti). In questi contesti ho sperimentato la partecipazione alle commissioni di valutazione, nonchè partecipato a board scientifici, review board e comitati editoriali di riviste scientiche.</v>
      </c>
      <c r="GX2" s="24" t="str">
        <f>ads2_motivazioni_ep</f>
        <v xml:space="preserve">In riferimento, specificamente, all'area INDUSTRIE CREATIVE E CULTURALI è stata maturata sia esperienza di ricerca applicata (EP6 - progetti Intangibile,Immateriale, Virtuale, Autentico Contemporaneo + EP9 - Design al Tombolo) e didattica (EP1, EP8) sia professionale (EP5), fin qui sempre spesa in contesti d'impresa culturale e/o sociale (cooperazione sociale, di tipo A e B, e consorzi di cooperative); le ultime esperienze di valutazione (EP3 in particolare) anche esterne al mondo accademico hanno consentito a chi scrive di affinare l'approccio pragmatico, senza dimenticare il bagaglio tecnico-scientifico di stampo politecnico. PUBBLICAZIONI SUL TEMA: Giunta, E.E. Lupo,E. and Trocchianesi,R. 2011. “Design research and cultural heritage: activating the value of cultural assets as open-ended knowledge system”in Design Principles and Practices: an International Journal - Volume 5. Common Ground Publishing. / Giunta,E. 2013. ‘E lo chiamavano Maestro: il "craft" come pratica relazionale radicata’ in E.Lupo (a cura di), 2013, Autentico Contemporaneo. Design e attivazione dei saperi tipici e maestri artigiani milanesi. Rimini: Maggioli / Giunta,E. 2013. ‘Botteghe autentico Contemporaneo’ in E.Lupo (a cura di), 2013, Autentico Contemporaneo. Design e attivazione dei saperi tipici e maestri artigiani milanesi . Rimini: Maggioli / Giunta,E. 2013. ‘Un’antologia di pratiche’ in E.Lupo (a cura di), 2013, Autentico Contemporaneo. Design e attivazione dei saperi tipici e maestri artigiani milanesi . Rimini: Maggioli / Giunta,E. 2013. La dimensione performativa dell’ICH: definizioni e potenzialità progettuali. in Irace,F. (a cura di) Immateriale | virtuale | interattivo. Milano: Electa. / GIUNTA,E.E. and E.LUPO “Contemporary Authentic”: a design driven strategy for activating intangible heritage and knowledge”, in Almevik G., Palm¬sköld A., Rosenqvist J. Crafting Cultural heritage. Gothenburg Studies in Conservation: Gothenburg, 2016.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2020-04-29T16:04:33Z</dcterms:modified>
  <cp:contentStatus>Finale</cp:contentStatus>
</cp:coreProperties>
</file>