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unzi\Desktop\Doc per Compliance\CV per incarichi da marzo2019_rev\"/>
    </mc:Choice>
  </mc:AlternateContent>
  <bookViews>
    <workbookView xWindow="-120" yWindow="-120" windowWidth="20730" windowHeight="11160" tabRatio="500"/>
  </bookViews>
  <sheets>
    <sheet name="ANAGRAFICA" sheetId="1" r:id="rId1"/>
    <sheet name="A. CURSUS STUDIORUM" sheetId="2" r:id="rId2"/>
    <sheet name="B. ESP. PROFESSIONALI" sheetId="3" r:id="rId3"/>
    <sheet name="C. ESP. VALUTAZIONE" sheetId="4" r:id="rId4"/>
    <sheet name="MOTIVAZIONI" sheetId="5" r:id="rId5"/>
    <sheet name="ELENCHI" sheetId="6" state="hidden" r:id="rId6"/>
    <sheet name="DATI" sheetId="7"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int_Titles_0" localSheetId="1">'A. CURSUS STUDIORUM'!$6:$8</definedName>
    <definedName name="Print_Titles_0" localSheetId="2">'B. ESP. PROFESSIONALI'!$6:$8</definedName>
    <definedName name="Print_Titles_0" localSheetId="3">'C. ESP. VALUTAZIONE'!$6:$8</definedName>
    <definedName name="Print_Titles_0" localSheetId="4">MOTIVAZIONI!$6:$8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X2" i="7" l="1"/>
  <c r="GW2" i="7"/>
  <c r="GV2" i="7"/>
  <c r="GU2" i="7"/>
  <c r="GT2" i="7"/>
  <c r="GS2" i="7"/>
  <c r="GR2" i="7"/>
  <c r="GQ2" i="7"/>
  <c r="GP2" i="7"/>
  <c r="GO2" i="7"/>
  <c r="GN2" i="7"/>
  <c r="GM2" i="7"/>
  <c r="GL2" i="7"/>
  <c r="GK2" i="7"/>
  <c r="GJ2" i="7"/>
  <c r="GI2" i="7"/>
  <c r="GH2" i="7"/>
  <c r="GG2" i="7"/>
  <c r="GF2" i="7"/>
  <c r="GE2" i="7"/>
  <c r="GD2" i="7"/>
  <c r="GC2" i="7"/>
  <c r="GB2" i="7"/>
  <c r="GA2" i="7"/>
  <c r="FZ2" i="7"/>
  <c r="FY2" i="7"/>
  <c r="FX2" i="7"/>
  <c r="FW2" i="7"/>
  <c r="FV2" i="7"/>
  <c r="FU2" i="7"/>
  <c r="FT2" i="7"/>
  <c r="FS2" i="7"/>
  <c r="FR2" i="7"/>
  <c r="FQ2" i="7"/>
  <c r="FP2" i="7"/>
  <c r="FO2" i="7"/>
  <c r="FN2" i="7"/>
  <c r="FM2" i="7"/>
  <c r="FL2" i="7"/>
  <c r="FK2" i="7"/>
  <c r="FJ2" i="7"/>
  <c r="FI2" i="7"/>
  <c r="FH2" i="7"/>
  <c r="FG2" i="7"/>
  <c r="FF2" i="7"/>
  <c r="FE2" i="7"/>
  <c r="FD2" i="7"/>
  <c r="FC2" i="7"/>
  <c r="FB2" i="7"/>
  <c r="FA2" i="7"/>
  <c r="EZ2" i="7"/>
  <c r="EY2" i="7"/>
  <c r="EX2" i="7"/>
  <c r="EW2" i="7"/>
  <c r="EV2" i="7"/>
  <c r="EU2" i="7"/>
  <c r="ET2" i="7"/>
  <c r="ES2" i="7"/>
  <c r="ER2" i="7"/>
  <c r="EQ2" i="7"/>
  <c r="EP2" i="7"/>
  <c r="EO2" i="7"/>
  <c r="EN2" i="7"/>
  <c r="EM2" i="7"/>
  <c r="EL2" i="7"/>
  <c r="EK2" i="7"/>
  <c r="EJ2" i="7"/>
  <c r="EI2" i="7"/>
  <c r="EH2" i="7"/>
  <c r="EG2" i="7"/>
  <c r="EF2" i="7"/>
  <c r="EE2" i="7"/>
  <c r="ED2" i="7"/>
  <c r="EC2" i="7"/>
  <c r="EB2" i="7"/>
  <c r="EA2" i="7"/>
  <c r="DZ2" i="7"/>
  <c r="DY2" i="7"/>
  <c r="DX2" i="7"/>
  <c r="DW2" i="7"/>
  <c r="DV2" i="7"/>
  <c r="DU2" i="7"/>
  <c r="DT2" i="7"/>
  <c r="DS2" i="7"/>
  <c r="DR2" i="7"/>
  <c r="DQ2" i="7"/>
  <c r="DP2" i="7"/>
  <c r="DO2" i="7"/>
  <c r="DN2" i="7"/>
  <c r="DM2" i="7"/>
  <c r="DL2" i="7"/>
  <c r="DK2" i="7"/>
  <c r="DJ2" i="7"/>
  <c r="DI2" i="7"/>
  <c r="DH2" i="7"/>
  <c r="DG2" i="7"/>
  <c r="DF2" i="7"/>
  <c r="DE2" i="7"/>
  <c r="DD2" i="7"/>
  <c r="DC2" i="7"/>
  <c r="DB2" i="7"/>
  <c r="DA2" i="7"/>
  <c r="CZ2" i="7"/>
  <c r="CY2" i="7"/>
  <c r="CX2" i="7"/>
  <c r="CW2" i="7"/>
  <c r="CV2" i="7"/>
  <c r="CU2" i="7"/>
  <c r="CT2" i="7"/>
  <c r="CS2" i="7"/>
  <c r="CR2" i="7"/>
  <c r="CQ2" i="7"/>
  <c r="CP2" i="7"/>
  <c r="CO2" i="7"/>
  <c r="CN2" i="7"/>
  <c r="CM2" i="7"/>
  <c r="CL2" i="7"/>
  <c r="CK2" i="7"/>
  <c r="CJ2" i="7"/>
  <c r="CI2" i="7"/>
  <c r="CH2" i="7"/>
  <c r="CG2" i="7"/>
  <c r="CF2" i="7"/>
  <c r="CE2" i="7"/>
  <c r="CD2" i="7"/>
  <c r="CC2" i="7"/>
  <c r="CB2" i="7"/>
  <c r="CA2" i="7"/>
  <c r="BZ2" i="7"/>
  <c r="BY2" i="7"/>
  <c r="BX2" i="7"/>
  <c r="BW2" i="7"/>
  <c r="BV2" i="7"/>
  <c r="BU2" i="7"/>
  <c r="BT2" i="7"/>
  <c r="BS2" i="7"/>
  <c r="BR2" i="7"/>
  <c r="BQ2" i="7"/>
  <c r="BP2" i="7"/>
  <c r="BO2" i="7"/>
  <c r="BN2" i="7"/>
  <c r="BM2" i="7"/>
  <c r="BL2" i="7"/>
  <c r="BK2" i="7"/>
  <c r="BJ2" i="7"/>
  <c r="BI2" i="7"/>
  <c r="BH2"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B2" i="7"/>
  <c r="AA2" i="7"/>
  <c r="Z2" i="7"/>
  <c r="Y2" i="7"/>
  <c r="X2" i="7"/>
  <c r="W2" i="7"/>
  <c r="V2" i="7"/>
  <c r="U2" i="7"/>
  <c r="T2" i="7"/>
  <c r="S2" i="7"/>
  <c r="R2" i="7"/>
  <c r="Q2" i="7"/>
  <c r="P2" i="7"/>
  <c r="O2" i="7"/>
  <c r="N2" i="7"/>
  <c r="M2" i="7"/>
  <c r="L2" i="7"/>
  <c r="K2" i="7"/>
  <c r="J2" i="7"/>
  <c r="I2" i="7"/>
  <c r="H2" i="7"/>
  <c r="G2" i="7"/>
  <c r="F2" i="7"/>
  <c r="E2" i="7"/>
  <c r="D2" i="7"/>
  <c r="C2" i="7"/>
  <c r="B2" i="7"/>
  <c r="A2" i="7"/>
  <c r="D61" i="5"/>
  <c r="D60" i="5"/>
  <c r="D59" i="5"/>
  <c r="D58" i="5"/>
  <c r="D57" i="5"/>
  <c r="D56" i="5"/>
  <c r="D55" i="5"/>
  <c r="D54" i="5"/>
  <c r="D53" i="5"/>
  <c r="D52" i="5"/>
  <c r="D47" i="5"/>
  <c r="D46" i="5"/>
  <c r="D45" i="5"/>
  <c r="D44" i="5"/>
  <c r="D42" i="5"/>
  <c r="D41" i="5"/>
  <c r="D40" i="5"/>
  <c r="D39" i="5"/>
  <c r="D33" i="5"/>
  <c r="D32" i="5"/>
  <c r="D31" i="5"/>
  <c r="D30" i="5"/>
  <c r="D29" i="5"/>
  <c r="D28" i="5"/>
  <c r="D27" i="5"/>
  <c r="D26" i="5"/>
  <c r="D25" i="5"/>
  <c r="D24" i="5"/>
  <c r="D19" i="5"/>
  <c r="D18" i="5"/>
  <c r="D17" i="5"/>
  <c r="D16" i="5"/>
  <c r="D14" i="5"/>
  <c r="D13" i="5"/>
  <c r="D12" i="5"/>
  <c r="D11" i="5"/>
  <c r="D4" i="5"/>
  <c r="D3" i="5"/>
  <c r="D2" i="5"/>
  <c r="D1" i="5"/>
  <c r="D4" i="4"/>
  <c r="D3" i="4"/>
  <c r="D2" i="4"/>
  <c r="D1" i="4"/>
  <c r="D4" i="3"/>
  <c r="D3" i="3"/>
  <c r="D2" i="3"/>
  <c r="D1" i="3"/>
  <c r="D4" i="2"/>
  <c r="D3" i="2"/>
  <c r="D2" i="2"/>
  <c r="D1" i="2"/>
  <c r="D7" i="1"/>
  <c r="D7" i="3" s="1"/>
  <c r="D7" i="4" l="1"/>
  <c r="D7" i="2"/>
  <c r="D7" i="5"/>
</calcChain>
</file>

<file path=xl/comments1.xml><?xml version="1.0" encoding="utf-8"?>
<comments xmlns="http://schemas.openxmlformats.org/spreadsheetml/2006/main">
  <authors>
    <author/>
  </authors>
  <commentList>
    <comment ref="D11" authorId="0" shapeId="0">
      <text>
        <r>
          <rPr>
            <sz val="9"/>
            <color rgb="FF000000"/>
            <rFont val="Tahoma"/>
            <family val="2"/>
            <charset val="1"/>
          </rPr>
          <t>Indicare il proprio nome</t>
        </r>
      </text>
    </comment>
    <comment ref="D12" authorId="0" shapeId="0">
      <text>
        <r>
          <rPr>
            <sz val="9"/>
            <color rgb="FF000000"/>
            <rFont val="Tahoma"/>
            <family val="2"/>
            <charset val="1"/>
          </rPr>
          <t>Indicare il proprio cognome</t>
        </r>
      </text>
    </comment>
    <comment ref="D13" authorId="0" shapeId="0">
      <text>
        <r>
          <rPr>
            <sz val="9"/>
            <color rgb="FF000000"/>
            <rFont val="Tahoma"/>
            <family val="2"/>
            <charset val="1"/>
          </rPr>
          <t>Utilizzare la tendina per selezionare il proprio sesso</t>
        </r>
      </text>
    </comment>
    <comment ref="D15" authorId="0" shapeId="0">
      <text>
        <r>
          <rPr>
            <sz val="9"/>
            <color rgb="FF000000"/>
            <rFont val="Tahoma"/>
            <family val="2"/>
            <charset val="1"/>
          </rPr>
          <t>Indicare lo Stato in cui si è nati</t>
        </r>
      </text>
    </comment>
    <comment ref="D16" authorId="0" shapeId="0">
      <text>
        <r>
          <rPr>
            <sz val="9"/>
            <color rgb="FF000000"/>
            <rFont val="Tahoma"/>
            <family val="2"/>
            <charset val="1"/>
          </rPr>
          <t>Indicare il comune in cui si è nati</t>
        </r>
      </text>
    </comment>
    <comment ref="D17" authorId="0" shapeId="0">
      <text>
        <r>
          <rPr>
            <sz val="9"/>
            <color rgb="FF000000"/>
            <rFont val="Tahoma"/>
            <family val="2"/>
            <charset val="1"/>
          </rPr>
          <t>Indicare la provincia in cui si è nati (per Stati esteri indicare "EE")</t>
        </r>
      </text>
    </comment>
    <comment ref="D18" authorId="0" shapeId="0">
      <text>
        <r>
          <rPr>
            <sz val="9"/>
            <color rgb="FF000000"/>
            <rFont val="Tahoma"/>
            <family val="2"/>
            <charset val="1"/>
          </rPr>
          <t xml:space="preserve">Indicare la data di nascita utilizzando il formato </t>
        </r>
        <r>
          <rPr>
            <b/>
            <sz val="9"/>
            <color rgb="FF000000"/>
            <rFont val="Tahoma"/>
            <family val="2"/>
            <charset val="1"/>
          </rPr>
          <t>gg/mm/aaaa</t>
        </r>
      </text>
    </comment>
    <comment ref="D20" authorId="0" shapeId="0">
      <text>
        <r>
          <rPr>
            <sz val="9"/>
            <color rgb="FF000000"/>
            <rFont val="Tahoma"/>
            <family val="2"/>
            <charset val="1"/>
          </rPr>
          <t>Indicare l'indirizzo in cui si risiede</t>
        </r>
      </text>
    </comment>
    <comment ref="D21" authorId="0" shapeId="0">
      <text>
        <r>
          <rPr>
            <sz val="9"/>
            <color rgb="FF000000"/>
            <rFont val="Tahoma"/>
            <family val="2"/>
            <charset val="1"/>
          </rPr>
          <t>Indicare il comune in cui si risiede</t>
        </r>
      </text>
    </comment>
    <comment ref="D22" authorId="0" shapeId="0">
      <text>
        <r>
          <rPr>
            <sz val="9"/>
            <color rgb="FF000000"/>
            <rFont val="Tahoma"/>
            <family val="2"/>
            <charset val="1"/>
          </rPr>
          <t>Indicare il CAP del comune in cui si risiede</t>
        </r>
      </text>
    </comment>
    <comment ref="D23" authorId="0" shapeId="0">
      <text>
        <r>
          <rPr>
            <sz val="9"/>
            <color rgb="FF000000"/>
            <rFont val="Tahoma"/>
            <family val="2"/>
            <charset val="1"/>
          </rPr>
          <t>Indicare la provincia in cui si risiede (per Stati esteri indicare "EE")</t>
        </r>
      </text>
    </comment>
    <comment ref="D25" authorId="0" shapeId="0">
      <text>
        <r>
          <rPr>
            <sz val="9"/>
            <color rgb="FF000000"/>
            <rFont val="Tahoma"/>
            <family val="2"/>
            <charset val="1"/>
          </rPr>
          <t>Indicare solo se diverso da quello di residenza</t>
        </r>
      </text>
    </comment>
    <comment ref="D26" authorId="0" shapeId="0">
      <text>
        <r>
          <rPr>
            <sz val="9"/>
            <color rgb="FF000000"/>
            <rFont val="Tahoma"/>
            <family val="2"/>
            <charset val="1"/>
          </rPr>
          <t>Indicare solo se diverso da quello di residenza</t>
        </r>
      </text>
    </comment>
    <comment ref="D27" authorId="0" shapeId="0">
      <text>
        <r>
          <rPr>
            <sz val="9"/>
            <color rgb="FF000000"/>
            <rFont val="Tahoma"/>
            <family val="2"/>
            <charset val="1"/>
          </rPr>
          <t>Indicare solo se diverso da quello di residenza</t>
        </r>
      </text>
    </comment>
    <comment ref="D28" authorId="0" shapeId="0">
      <text>
        <r>
          <rPr>
            <sz val="9"/>
            <color rgb="FF000000"/>
            <rFont val="Tahoma"/>
            <family val="2"/>
            <charset val="1"/>
          </rPr>
          <t>Indicare solo se diversa da quella di residenza</t>
        </r>
      </text>
    </comment>
    <comment ref="D30" authorId="0" shapeId="0">
      <text>
        <r>
          <rPr>
            <sz val="9"/>
            <color rgb="FF000000"/>
            <rFont val="Tahoma"/>
            <family val="2"/>
            <charset val="1"/>
          </rPr>
          <t>Indicare il proprio codice fiscale personale</t>
        </r>
      </text>
    </comment>
    <comment ref="D31" authorId="0" shapeId="0">
      <text>
        <r>
          <rPr>
            <sz val="9"/>
            <color rgb="FF000000"/>
            <rFont val="Tahoma"/>
            <family val="2"/>
            <charset val="1"/>
          </rPr>
          <t>Indicare la propria partita IVA, che deve essere attiva al momento della presentazione della domanda</t>
        </r>
      </text>
    </comment>
    <comment ref="D32" authorId="0" shapeId="0">
      <text>
        <r>
          <rPr>
            <sz val="9"/>
            <color rgb="FF000000"/>
            <rFont val="Tahoma"/>
            <family val="2"/>
            <charset val="1"/>
          </rPr>
          <t>Se nella cella precedente si è indicata la partita IVA di ditte individuali, studi professionali associati o società tra professionisti, indicarne la denominazione</t>
        </r>
      </text>
    </comment>
    <comment ref="D34" authorId="0" shapeId="0">
      <text>
        <r>
          <rPr>
            <sz val="9"/>
            <color rgb="FF000000"/>
            <rFont val="Tahoma"/>
            <family val="2"/>
            <charset val="1"/>
          </rPr>
          <t>Indicare il proprio numero di telefono</t>
        </r>
      </text>
    </comment>
    <comment ref="D35" authorId="0" shapeId="0">
      <text>
        <r>
          <rPr>
            <sz val="9"/>
            <color rgb="FF000000"/>
            <rFont val="Tahoma"/>
            <family val="2"/>
            <charset val="1"/>
          </rPr>
          <t>Indicare il proprio numero di cellulare</t>
        </r>
      </text>
    </comment>
    <comment ref="D36" authorId="0" shapeId="0">
      <text>
        <r>
          <rPr>
            <sz val="9"/>
            <color rgb="FF000000"/>
            <rFont val="Tahoma"/>
            <family val="2"/>
            <charset val="1"/>
          </rPr>
          <t>Indicare - se disponibile - il proprio numero di fax</t>
        </r>
      </text>
    </comment>
    <comment ref="D37" authorId="0" shapeId="0">
      <text>
        <r>
          <rPr>
            <sz val="9"/>
            <color rgb="FF000000"/>
            <rFont val="Tahoma"/>
            <family val="2"/>
            <charset val="1"/>
          </rPr>
          <t>Indicare il proprio indirizzo di posta elettronica</t>
        </r>
      </text>
    </comment>
    <comment ref="D38" authorId="0" shapeId="0">
      <text>
        <r>
          <rPr>
            <sz val="9"/>
            <color rgb="FF000000"/>
            <rFont val="Tahoma"/>
            <family val="2"/>
            <charset val="1"/>
          </rPr>
          <t>Indicare il proprio indirizzo di Posta Elettronica Certificata (PEC)</t>
        </r>
      </text>
    </comment>
    <comment ref="D42" authorId="0" shapeId="0">
      <text>
        <r>
          <rPr>
            <sz val="9"/>
            <color rgb="FF000000"/>
            <rFont val="Tahoma"/>
            <family val="2"/>
            <charset val="1"/>
          </rPr>
          <t>Indicare la propria lingua madre</t>
        </r>
      </text>
    </comment>
    <comment ref="D43" authorId="0" shapeId="0">
      <text>
        <r>
          <rPr>
            <sz val="9"/>
            <color rgb="FF000000"/>
            <rFont val="Tahoma"/>
            <family val="2"/>
            <charset val="1"/>
          </rPr>
          <t>Indicare - se conosciuta - una prima lingua straniera</t>
        </r>
      </text>
    </comment>
    <comment ref="D44" authorId="0" shapeId="0">
      <text>
        <r>
          <rPr>
            <sz val="9"/>
            <color rgb="FF000000"/>
            <rFont val="Tahoma"/>
            <family val="2"/>
            <charset val="1"/>
          </rPr>
          <t>Utilizzare la tendina per selezionare il livello di conoscenza della lingua eventualmente indicata nella cella precedente</t>
        </r>
      </text>
    </comment>
    <comment ref="D45" authorId="0" shapeId="0">
      <text>
        <r>
          <rPr>
            <sz val="9"/>
            <color rgb="FF000000"/>
            <rFont val="Tahoma"/>
            <family val="2"/>
            <charset val="1"/>
          </rPr>
          <t>Indicare - se conosciuta - una seconda lingua straniera</t>
        </r>
      </text>
    </comment>
    <comment ref="D46" authorId="0" shapeId="0">
      <text>
        <r>
          <rPr>
            <sz val="9"/>
            <color rgb="FF000000"/>
            <rFont val="Tahoma"/>
            <family val="2"/>
            <charset val="1"/>
          </rPr>
          <t>Utilizzare la tendina per selezionare il livello di conoscenza della lingua eventualmente indicata nella cella precedente</t>
        </r>
      </text>
    </comment>
    <comment ref="D47" authorId="0" shapeId="0">
      <text>
        <r>
          <rPr>
            <sz val="9"/>
            <color rgb="FF000000"/>
            <rFont val="Tahoma"/>
            <family val="2"/>
            <charset val="1"/>
          </rPr>
          <t>Indicare - se conosciuta - una terza lingua straniera</t>
        </r>
      </text>
    </comment>
    <comment ref="D48" authorId="0" shapeId="0">
      <text>
        <r>
          <rPr>
            <sz val="9"/>
            <color rgb="FF000000"/>
            <rFont val="Tahoma"/>
            <family val="2"/>
            <charset val="1"/>
          </rPr>
          <t>Utilizzare la tendina per selezionare il livello di conoscenza della lingua eventualmente indicata nella cella precedente</t>
        </r>
      </text>
    </comment>
    <comment ref="D53" authorId="0" shapeId="0">
      <text>
        <r>
          <rPr>
            <sz val="9"/>
            <color rgb="FF000000"/>
            <rFont val="Tahoma"/>
            <family val="2"/>
            <charset val="1"/>
          </rPr>
          <t>Utilizzare la tendina per selezionare la macro-area principale per cui ci si candida</t>
        </r>
      </text>
    </comment>
    <comment ref="D54" authorId="0" shapeId="0">
      <text>
        <r>
          <rPr>
            <sz val="9"/>
            <color rgb="FF000000"/>
            <rFont val="Tahoma"/>
            <family val="2"/>
            <charset val="1"/>
          </rPr>
          <t>Utilizzare la tendina per selezionare, nell'ambito della macro-area principale scelta, la sotto-area principale per cui ci si candida</t>
        </r>
      </text>
    </comment>
    <comment ref="D55" authorId="0" shapeId="0">
      <text>
        <r>
          <rPr>
            <sz val="9"/>
            <color rgb="FF000000"/>
            <rFont val="Tahoma"/>
            <family val="2"/>
            <charset val="1"/>
          </rPr>
          <t>Utilizzare la tendina per selezionare, nell'ambito della macro-area principale scelta, la sotto-area principale per cui ci si candida</t>
        </r>
      </text>
    </comment>
    <comment ref="D56" authorId="0" shapeId="0">
      <text>
        <r>
          <rPr>
            <sz val="9"/>
            <color rgb="FF000000"/>
            <rFont val="Tahoma"/>
            <family val="2"/>
            <charset val="1"/>
          </rPr>
          <t>Utilizzare la tendina per selezionare, nell'ambito della macro-area principale scelta, la sotto-area principale per cui ci si candida</t>
        </r>
      </text>
    </comment>
    <comment ref="D58" authorId="0" shapeId="0">
      <text>
        <r>
          <rPr>
            <sz val="9"/>
            <color rgb="FF000000"/>
            <rFont val="Tahoma"/>
            <family val="2"/>
            <charset val="1"/>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rgb="FF000000"/>
            <rFont val="Tahoma"/>
            <family val="2"/>
            <charset val="1"/>
          </rPr>
          <t>Utilizzare la tendina per selezionare, nell'ambito della macro-area secondaria scelta, la sotto-area principale per cui ci si candida</t>
        </r>
      </text>
    </comment>
    <comment ref="D60" authorId="0" shapeId="0">
      <text>
        <r>
          <rPr>
            <sz val="9"/>
            <color rgb="FF000000"/>
            <rFont val="Tahoma"/>
            <family val="2"/>
            <charset val="1"/>
          </rPr>
          <t>Se si vuole, utilizzare la tendina per selezionare, nell'ambito della macro-area secondaria scelta, la sotto-area secondaria per cui ci si candida</t>
        </r>
      </text>
    </comment>
    <comment ref="D61" authorId="0" shapeId="0">
      <text>
        <r>
          <rPr>
            <sz val="9"/>
            <color rgb="FF000000"/>
            <rFont val="Tahoma"/>
            <family val="2"/>
            <charset val="1"/>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
  </authors>
  <commentList>
    <comment ref="D11" authorId="0" shapeId="0">
      <text>
        <r>
          <rPr>
            <sz val="9"/>
            <color rgb="FF000000"/>
            <rFont val="Tahoma"/>
            <family val="2"/>
            <charset val="1"/>
          </rPr>
          <t>Utilizzare la tendina per selezionare il tipo di laurea conseguita</t>
        </r>
      </text>
    </comment>
    <comment ref="D12" authorId="0" shapeId="0">
      <text>
        <r>
          <rPr>
            <sz val="9"/>
            <color rgb="FF000000"/>
            <rFont val="Tahoma"/>
            <family val="2"/>
            <charset val="1"/>
          </rPr>
          <t>Indicare la materia in cui si è conseguita la laurea (p.e. Ingegneria Meccanica)</t>
        </r>
      </text>
    </comment>
    <comment ref="D13" authorId="0" shapeId="0">
      <text>
        <r>
          <rPr>
            <sz val="9"/>
            <color rgb="FF000000"/>
            <rFont val="Tahoma"/>
            <family val="2"/>
            <charset val="1"/>
          </rPr>
          <t>Indicare l'anno di conseguimento della laurea</t>
        </r>
      </text>
    </comment>
    <comment ref="D14" authorId="0" shapeId="0">
      <text>
        <r>
          <rPr>
            <sz val="9"/>
            <color rgb="FF000000"/>
            <rFont val="Tahoma"/>
            <family val="2"/>
            <charset val="1"/>
          </rPr>
          <t>Indicare l'Ateneo presso cui si è conseguita la laurea (p.e. Università degli Studi di Milano)</t>
        </r>
      </text>
    </comment>
    <comment ref="D15" authorId="0" shapeId="0">
      <text>
        <r>
          <rPr>
            <sz val="9"/>
            <color rgb="FF000000"/>
            <rFont val="Tahoma"/>
            <family val="2"/>
            <charset val="1"/>
          </rPr>
          <t>Indicare il titolo della tesi di laurea</t>
        </r>
      </text>
    </comment>
    <comment ref="D16" authorId="0" shapeId="0">
      <text>
        <r>
          <rPr>
            <sz val="9"/>
            <color rgb="FF000000"/>
            <rFont val="Tahoma"/>
            <family val="2"/>
            <charset val="1"/>
          </rPr>
          <t>Indicare il voto conseguito dando evidenza anche al punteggio massimo conseguibile (p.e. 105/110 o 110/110 e lode)</t>
        </r>
      </text>
    </comment>
    <comment ref="D18" authorId="0" shapeId="0">
      <text>
        <r>
          <rPr>
            <sz val="9"/>
            <color rgb="FF000000"/>
            <rFont val="Tahoma"/>
            <family val="2"/>
            <charset val="1"/>
          </rPr>
          <t>Qualora la laurea conseguita sia di tipo "Specialistico", indicare la materia in cui si è conseguita la laurea di primo livello</t>
        </r>
      </text>
    </comment>
    <comment ref="D19" authorId="0" shapeId="0">
      <text>
        <r>
          <rPr>
            <sz val="9"/>
            <color rgb="FF000000"/>
            <rFont val="Tahoma"/>
            <family val="2"/>
            <charset val="1"/>
          </rPr>
          <t>Indicare l'anno di conseguimento della laurea di primo livello</t>
        </r>
      </text>
    </comment>
    <comment ref="D20" authorId="0" shapeId="0">
      <text>
        <r>
          <rPr>
            <sz val="9"/>
            <color rgb="FF000000"/>
            <rFont val="Tahoma"/>
            <family val="2"/>
            <charset val="1"/>
          </rPr>
          <t>Indicare l'Ateneo presso cui si è conseguita la laurea di primo livello (p.e. Università degli Studi di Milano)</t>
        </r>
      </text>
    </comment>
    <comment ref="D21" authorId="0" shapeId="0">
      <text>
        <r>
          <rPr>
            <sz val="9"/>
            <color rgb="FF000000"/>
            <rFont val="Tahoma"/>
            <family val="2"/>
            <charset val="1"/>
          </rPr>
          <t>Indicare il titolo della tesi di laurea di primo livello</t>
        </r>
      </text>
    </comment>
    <comment ref="D23" authorId="0" shapeId="0">
      <text>
        <r>
          <rPr>
            <sz val="9"/>
            <color rgb="FF000000"/>
            <rFont val="Tahoma"/>
            <family val="2"/>
            <charset val="1"/>
          </rPr>
          <t>Utilizzare la tendina per selezionare il tipo di laurea conseguita</t>
        </r>
      </text>
    </comment>
    <comment ref="D24" authorId="0" shapeId="0">
      <text>
        <r>
          <rPr>
            <sz val="9"/>
            <color rgb="FF000000"/>
            <rFont val="Tahoma"/>
            <family val="2"/>
            <charset val="1"/>
          </rPr>
          <t>Indicare la materia in cui si è conseguita la laurea (p.e. Ingegneria Meccanica)</t>
        </r>
      </text>
    </comment>
    <comment ref="D25" authorId="0" shapeId="0">
      <text>
        <r>
          <rPr>
            <sz val="9"/>
            <color rgb="FF000000"/>
            <rFont val="Tahoma"/>
            <family val="2"/>
            <charset val="1"/>
          </rPr>
          <t>Indicare l'anno di conseguimento della laurea</t>
        </r>
      </text>
    </comment>
    <comment ref="D26" authorId="0" shapeId="0">
      <text>
        <r>
          <rPr>
            <sz val="9"/>
            <color rgb="FF000000"/>
            <rFont val="Tahoma"/>
            <family val="2"/>
            <charset val="1"/>
          </rPr>
          <t>Indicare l'Ateneo presso cui si è conseguita la laurea (p.e. Università degli Studi di Milano)</t>
        </r>
      </text>
    </comment>
    <comment ref="D27" authorId="0" shapeId="0">
      <text>
        <r>
          <rPr>
            <sz val="9"/>
            <color rgb="FF000000"/>
            <rFont val="Tahoma"/>
            <family val="2"/>
            <charset val="1"/>
          </rPr>
          <t>Indicare il titolo della tesi di laurea</t>
        </r>
      </text>
    </comment>
    <comment ref="D28" authorId="0" shapeId="0">
      <text>
        <r>
          <rPr>
            <sz val="9"/>
            <color rgb="FF000000"/>
            <rFont val="Tahoma"/>
            <family val="2"/>
            <charset val="1"/>
          </rPr>
          <t>Indicare il voto conseguito dando evidenza anche al punteggio massimo conseguibile (p.e. 105/110 o 110/110 e lode)</t>
        </r>
      </text>
    </comment>
    <comment ref="D30" authorId="0" shapeId="0">
      <text>
        <r>
          <rPr>
            <sz val="9"/>
            <color rgb="FF000000"/>
            <rFont val="Tahoma"/>
            <family val="2"/>
            <charset val="1"/>
          </rPr>
          <t>Qualora la laurea conseguita sia di tipo "Specialistico", indicare la materia in cui si è conseguita la laurea di primo livello</t>
        </r>
      </text>
    </comment>
    <comment ref="D31" authorId="0" shapeId="0">
      <text>
        <r>
          <rPr>
            <sz val="9"/>
            <color rgb="FF000000"/>
            <rFont val="Tahoma"/>
            <family val="2"/>
            <charset val="1"/>
          </rPr>
          <t>Indicare l'anno di conseguimento della laurea di primo livello</t>
        </r>
      </text>
    </comment>
    <comment ref="D32" authorId="0" shapeId="0">
      <text>
        <r>
          <rPr>
            <sz val="9"/>
            <color rgb="FF000000"/>
            <rFont val="Tahoma"/>
            <family val="2"/>
            <charset val="1"/>
          </rPr>
          <t>Indicare l'Ateneo presso cui si è conseguita la laurea di primo livello (p.e. Università degli Studi di Milano)</t>
        </r>
      </text>
    </comment>
    <comment ref="D33" authorId="0" shapeId="0">
      <text>
        <r>
          <rPr>
            <sz val="9"/>
            <color rgb="FF000000"/>
            <rFont val="Tahoma"/>
            <family val="2"/>
            <charset val="1"/>
          </rPr>
          <t>Indicare il titolo della tesi di laurea di primo livello</t>
        </r>
      </text>
    </comment>
    <comment ref="D37" authorId="0" shapeId="0">
      <text>
        <r>
          <rPr>
            <sz val="9"/>
            <color rgb="FF000000"/>
            <rFont val="Tahoma"/>
            <family val="2"/>
            <charset val="1"/>
          </rPr>
          <t>Indicare la materia dell'eventuale dottorato conseguito (p.e. Ingegneria Meccanica)</t>
        </r>
      </text>
    </comment>
    <comment ref="D38" authorId="0" shapeId="0">
      <text>
        <r>
          <rPr>
            <sz val="9"/>
            <color rgb="FF000000"/>
            <rFont val="Tahoma"/>
            <family val="2"/>
            <charset val="1"/>
          </rPr>
          <t>Indicare l'anno di conseguimento dell'eventuale dottorato</t>
        </r>
      </text>
    </comment>
    <comment ref="D39" authorId="0" shapeId="0">
      <text>
        <r>
          <rPr>
            <sz val="9"/>
            <color rgb="FF000000"/>
            <rFont val="Tahoma"/>
            <family val="2"/>
            <charset val="1"/>
          </rPr>
          <t>Indicare l'Ateneo presso cui si è conseguito l'eventuale dottorato (p.e. Università degli Studi di Milano)</t>
        </r>
      </text>
    </comment>
    <comment ref="D40" authorId="0" shapeId="0">
      <text>
        <r>
          <rPr>
            <sz val="9"/>
            <color rgb="FF000000"/>
            <rFont val="Tahoma"/>
            <family val="2"/>
            <charset val="1"/>
          </rPr>
          <t>Indicare il titolo dell'eventuale tesi di dottorato</t>
        </r>
      </text>
    </comment>
    <comment ref="D41" authorId="0" shapeId="0">
      <text>
        <r>
          <rPr>
            <sz val="9"/>
            <color rgb="FF000000"/>
            <rFont val="Tahoma"/>
            <family val="2"/>
            <charset val="1"/>
          </rPr>
          <t>Indicare il voto conseguito dando evidenza anche al punteggio massimo conseguibile (p.e. 105/110 o 110/110 e lode)</t>
        </r>
      </text>
    </comment>
    <comment ref="D45" authorId="0" shapeId="0">
      <text>
        <r>
          <rPr>
            <sz val="9"/>
            <color rgb="FF000000"/>
            <rFont val="Tahoma"/>
            <family val="2"/>
            <charset val="1"/>
          </rPr>
          <t>Indicare la materia dell'eventuale master di secondo livello conseguito (p.e. MBA)</t>
        </r>
      </text>
    </comment>
    <comment ref="D46" authorId="0" shapeId="0">
      <text>
        <r>
          <rPr>
            <sz val="9"/>
            <color rgb="FF000000"/>
            <rFont val="Tahoma"/>
            <family val="2"/>
            <charset val="1"/>
          </rPr>
          <t>Indicare l'anno di conseguimento dell'eventuale master di secondo livello</t>
        </r>
      </text>
    </comment>
    <comment ref="D47" authorId="0" shapeId="0">
      <text>
        <r>
          <rPr>
            <sz val="9"/>
            <color rgb="FF000000"/>
            <rFont val="Tahoma"/>
            <family val="2"/>
            <charset val="1"/>
          </rPr>
          <t>Indicare l'Ateneo presso cui si è conseguito l'eventuale master di secondo livello (p.e. Università Bocconi)</t>
        </r>
      </text>
    </comment>
    <comment ref="D48" authorId="0" shapeId="0">
      <text>
        <r>
          <rPr>
            <sz val="9"/>
            <color rgb="FF000000"/>
            <rFont val="Tahoma"/>
            <family val="2"/>
            <charset val="1"/>
          </rPr>
          <t>Indicare il titolo dell'eventuale tesi di master di secondo livello</t>
        </r>
      </text>
    </comment>
    <comment ref="D49" authorId="0" shapeId="0">
      <text>
        <r>
          <rPr>
            <sz val="9"/>
            <color rgb="FF000000"/>
            <rFont val="Tahoma"/>
            <family val="2"/>
            <charset val="1"/>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
  </authors>
  <commentList>
    <comment ref="D12"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13"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14" authorId="0" shapeId="0">
      <text>
        <r>
          <rPr>
            <sz val="9"/>
            <color rgb="FF000000"/>
            <rFont val="Tahoma"/>
            <family val="2"/>
            <charset val="1"/>
          </rPr>
          <t>Indicare la denominazione del datore di lavoro/cliente</t>
        </r>
      </text>
    </comment>
    <comment ref="D15" authorId="0" shapeId="0">
      <text>
        <r>
          <rPr>
            <sz val="9"/>
            <color rgb="FF000000"/>
            <rFont val="Tahoma"/>
            <family val="2"/>
            <charset val="1"/>
          </rPr>
          <t>Indicare il comune in cui ha sede il datore di lavoro/cliente. In caso di sedi multiple indicare quella presso la quale si è operato/si opera</t>
        </r>
      </text>
    </comment>
    <comment ref="D16" authorId="0" shapeId="0">
      <text>
        <r>
          <rPr>
            <sz val="9"/>
            <color rgb="FF000000"/>
            <rFont val="Tahoma"/>
            <family val="2"/>
            <charset val="1"/>
          </rPr>
          <t>Indicare la provincia in cui ha sede il datore di lavoro/cliente. In caso di sedi multiple indicare quella presso la quale si è operato/si opera</t>
        </r>
      </text>
    </comment>
    <comment ref="D17" authorId="0" shapeId="0">
      <text>
        <r>
          <rPr>
            <sz val="9"/>
            <color rgb="FF000000"/>
            <rFont val="Tahoma"/>
            <family val="2"/>
            <charset val="1"/>
          </rPr>
          <t>Utilizzare la tendina per selezionare il tipo e la dimensione del datore di lavoro/cliente</t>
        </r>
      </text>
    </comment>
    <comment ref="D18" authorId="0" shapeId="0">
      <text>
        <r>
          <rPr>
            <sz val="9"/>
            <color rgb="FF000000"/>
            <rFont val="Tahoma"/>
            <family val="2"/>
            <charset val="1"/>
          </rPr>
          <t>Indicare il settore di attività in cui opera il datore di lavoro/cliente. In caso di settori multipli indicare quello in cui si è operato/si opera</t>
        </r>
      </text>
    </comment>
    <comment ref="D19"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20" authorId="0" shapeId="0">
      <text>
        <r>
          <rPr>
            <sz val="9"/>
            <color rgb="FF000000"/>
            <rFont val="Tahoma"/>
            <family val="2"/>
            <charset val="1"/>
          </rPr>
          <t>Utilizzare la tendina per selezionare la macro-area di riferimento</t>
        </r>
      </text>
    </comment>
    <comment ref="D21" authorId="0" shapeId="0">
      <text>
        <r>
          <rPr>
            <sz val="9"/>
            <color rgb="FF000000"/>
            <rFont val="Tahoma"/>
            <family val="2"/>
            <charset val="1"/>
          </rPr>
          <t>Indicare le attività svolte per il datore di lavoro/cliente</t>
        </r>
      </text>
    </comment>
    <comment ref="D22" authorId="0" shapeId="0">
      <text>
        <r>
          <rPr>
            <sz val="9"/>
            <color rgb="FF000000"/>
            <rFont val="Tahoma"/>
            <family val="2"/>
            <charset val="1"/>
          </rPr>
          <t>Indicare le principali responsabilità affidate dal datore di lavoro/cliente</t>
        </r>
      </text>
    </comment>
    <comment ref="D24"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25"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26" authorId="0" shapeId="0">
      <text>
        <r>
          <rPr>
            <sz val="9"/>
            <color rgb="FF000000"/>
            <rFont val="Tahoma"/>
            <family val="2"/>
            <charset val="1"/>
          </rPr>
          <t>Indicare la denominazione del datore di lavoro/cliente</t>
        </r>
      </text>
    </comment>
    <comment ref="D27" authorId="0" shapeId="0">
      <text>
        <r>
          <rPr>
            <sz val="9"/>
            <color rgb="FF000000"/>
            <rFont val="Tahoma"/>
            <family val="2"/>
            <charset val="1"/>
          </rPr>
          <t>Indicare il comune in cui ha sede il datore di lavoro/cliente. In caso di sedi multiple indicare quella presso la quale si è operato/si opera</t>
        </r>
      </text>
    </comment>
    <comment ref="D28" authorId="0" shapeId="0">
      <text>
        <r>
          <rPr>
            <sz val="9"/>
            <color rgb="FF000000"/>
            <rFont val="Tahoma"/>
            <family val="2"/>
            <charset val="1"/>
          </rPr>
          <t>Indicare la provincia in cui ha sede il datore di lavoro/cliente. In caso di sedi multiple indicare quella presso la quale si è operato/si opera</t>
        </r>
      </text>
    </comment>
    <comment ref="D29" authorId="0" shapeId="0">
      <text>
        <r>
          <rPr>
            <sz val="9"/>
            <color rgb="FF000000"/>
            <rFont val="Tahoma"/>
            <family val="2"/>
            <charset val="1"/>
          </rPr>
          <t>Utilizzare la tendina per selezionare il tipo e la dimensione del datore di lavoro/cliente</t>
        </r>
      </text>
    </comment>
    <comment ref="D30" authorId="0" shapeId="0">
      <text>
        <r>
          <rPr>
            <sz val="9"/>
            <color rgb="FF000000"/>
            <rFont val="Tahoma"/>
            <family val="2"/>
            <charset val="1"/>
          </rPr>
          <t>Indicare il settore di attività in cui opera il datore di lavoro/cliente. In caso di settori multipli indicare quello in cui si è operato/si opera</t>
        </r>
      </text>
    </comment>
    <comment ref="D31"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32" authorId="0" shapeId="0">
      <text>
        <r>
          <rPr>
            <sz val="9"/>
            <color rgb="FF000000"/>
            <rFont val="Tahoma"/>
            <family val="2"/>
            <charset val="1"/>
          </rPr>
          <t>Utilizzare la tendina per selezionare la macro-area di riferimento</t>
        </r>
      </text>
    </comment>
    <comment ref="D33" authorId="0" shapeId="0">
      <text>
        <r>
          <rPr>
            <sz val="9"/>
            <color rgb="FF000000"/>
            <rFont val="Tahoma"/>
            <family val="2"/>
            <charset val="1"/>
          </rPr>
          <t>Indicare le attività svolte per il datore di lavoro/cliente</t>
        </r>
      </text>
    </comment>
    <comment ref="D34" authorId="0" shapeId="0">
      <text>
        <r>
          <rPr>
            <sz val="9"/>
            <color rgb="FF000000"/>
            <rFont val="Tahoma"/>
            <family val="2"/>
            <charset val="1"/>
          </rPr>
          <t>Indicare le principali responsabilità affidate dal datore di lavoro/cliente</t>
        </r>
      </text>
    </comment>
    <comment ref="D36"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37"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38" authorId="0" shapeId="0">
      <text>
        <r>
          <rPr>
            <sz val="9"/>
            <color rgb="FF000000"/>
            <rFont val="Tahoma"/>
            <family val="2"/>
            <charset val="1"/>
          </rPr>
          <t>Indicare la denominazione del datore di lavoro/cliente</t>
        </r>
      </text>
    </comment>
    <comment ref="D39" authorId="0" shapeId="0">
      <text>
        <r>
          <rPr>
            <sz val="9"/>
            <color rgb="FF000000"/>
            <rFont val="Tahoma"/>
            <family val="2"/>
            <charset val="1"/>
          </rPr>
          <t>Indicare il comune in cui ha sede il datore di lavoro/cliente. In caso di sedi multiple indicare quella presso la quale si è operato/si opera</t>
        </r>
      </text>
    </comment>
    <comment ref="D40" authorId="0" shapeId="0">
      <text>
        <r>
          <rPr>
            <sz val="9"/>
            <color rgb="FF000000"/>
            <rFont val="Tahoma"/>
            <family val="2"/>
            <charset val="1"/>
          </rPr>
          <t>Indicare la provincia in cui ha sede il datore di lavoro/cliente. In caso di sedi multiple indicare quella presso la quale si è operato/si opera</t>
        </r>
      </text>
    </comment>
    <comment ref="D41" authorId="0" shapeId="0">
      <text>
        <r>
          <rPr>
            <sz val="9"/>
            <color rgb="FF000000"/>
            <rFont val="Tahoma"/>
            <family val="2"/>
            <charset val="1"/>
          </rPr>
          <t>Utilizzare la tendina per selezionare il tipo e la dimensione del datore di lavoro/cliente</t>
        </r>
      </text>
    </comment>
    <comment ref="D42" authorId="0" shapeId="0">
      <text>
        <r>
          <rPr>
            <sz val="9"/>
            <color rgb="FF000000"/>
            <rFont val="Tahoma"/>
            <family val="2"/>
            <charset val="1"/>
          </rPr>
          <t>Indicare il settore di attività in cui opera il datore di lavoro/cliente. In caso di settori multipli indicare quello in cui si è operato/si opera</t>
        </r>
      </text>
    </comment>
    <comment ref="D43"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44" authorId="0" shapeId="0">
      <text>
        <r>
          <rPr>
            <sz val="9"/>
            <color rgb="FF000000"/>
            <rFont val="Tahoma"/>
            <family val="2"/>
            <charset val="1"/>
          </rPr>
          <t>Utilizzare la tendina per selezionare la macro-area di riferimento</t>
        </r>
      </text>
    </comment>
    <comment ref="D45" authorId="0" shapeId="0">
      <text>
        <r>
          <rPr>
            <sz val="9"/>
            <color rgb="FF000000"/>
            <rFont val="Tahoma"/>
            <family val="2"/>
            <charset val="1"/>
          </rPr>
          <t>Indicare le attività svolte per il datore di lavoro/cliente</t>
        </r>
      </text>
    </comment>
    <comment ref="D46" authorId="0" shapeId="0">
      <text>
        <r>
          <rPr>
            <sz val="9"/>
            <color rgb="FF000000"/>
            <rFont val="Tahoma"/>
            <family val="2"/>
            <charset val="1"/>
          </rPr>
          <t>Indicare le principali responsabilità affidate dal datore di lavoro/cliente</t>
        </r>
      </text>
    </comment>
    <comment ref="D48"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49"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50" authorId="0" shapeId="0">
      <text>
        <r>
          <rPr>
            <sz val="9"/>
            <color rgb="FF000000"/>
            <rFont val="Tahoma"/>
            <family val="2"/>
            <charset val="1"/>
          </rPr>
          <t>Indicare la denominazione del datore di lavoro/cliente</t>
        </r>
      </text>
    </comment>
    <comment ref="D51" authorId="0" shapeId="0">
      <text>
        <r>
          <rPr>
            <sz val="9"/>
            <color rgb="FF000000"/>
            <rFont val="Tahoma"/>
            <family val="2"/>
            <charset val="1"/>
          </rPr>
          <t>Indicare il comune in cui ha sede il datore di lavoro/cliente. In caso di sedi multiple indicare quella presso la quale si è operato/si opera</t>
        </r>
      </text>
    </comment>
    <comment ref="D52" authorId="0" shapeId="0">
      <text>
        <r>
          <rPr>
            <sz val="9"/>
            <color rgb="FF000000"/>
            <rFont val="Tahoma"/>
            <family val="2"/>
            <charset val="1"/>
          </rPr>
          <t>Indicare la provincia in cui ha sede il datore di lavoro/cliente. In caso di sedi multiple indicare quella presso la quale si è operato/si opera</t>
        </r>
      </text>
    </comment>
    <comment ref="D53" authorId="0" shapeId="0">
      <text>
        <r>
          <rPr>
            <sz val="9"/>
            <color rgb="FF000000"/>
            <rFont val="Tahoma"/>
            <family val="2"/>
            <charset val="1"/>
          </rPr>
          <t>Utilizzare la tendina per selezionare il tipo e la dimensione del datore di lavoro/cliente</t>
        </r>
      </text>
    </comment>
    <comment ref="D54" authorId="0" shapeId="0">
      <text>
        <r>
          <rPr>
            <sz val="9"/>
            <color rgb="FF000000"/>
            <rFont val="Tahoma"/>
            <family val="2"/>
            <charset val="1"/>
          </rPr>
          <t>Indicare il settore di attività in cui opera il datore di lavoro/cliente. In caso di settori multipli indicare quello in cui si è operato/si opera</t>
        </r>
      </text>
    </comment>
    <comment ref="D55"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56" authorId="0" shapeId="0">
      <text>
        <r>
          <rPr>
            <sz val="9"/>
            <color rgb="FF000000"/>
            <rFont val="Tahoma"/>
            <family val="2"/>
            <charset val="1"/>
          </rPr>
          <t>Utilizzare la tendina per selezionare la macro-area di riferimento</t>
        </r>
      </text>
    </comment>
    <comment ref="D57" authorId="0" shapeId="0">
      <text>
        <r>
          <rPr>
            <sz val="9"/>
            <color rgb="FF000000"/>
            <rFont val="Tahoma"/>
            <family val="2"/>
            <charset val="1"/>
          </rPr>
          <t>Indicare le attività svolte per il datore di lavoro/cliente</t>
        </r>
      </text>
    </comment>
    <comment ref="D58" authorId="0" shapeId="0">
      <text>
        <r>
          <rPr>
            <sz val="9"/>
            <color rgb="FF000000"/>
            <rFont val="Tahoma"/>
            <family val="2"/>
            <charset val="1"/>
          </rPr>
          <t>Indicare le principali responsabilità affidate dal datore di lavoro/cliente</t>
        </r>
      </text>
    </comment>
    <comment ref="D60"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61"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62" authorId="0" shapeId="0">
      <text>
        <r>
          <rPr>
            <sz val="9"/>
            <color rgb="FF000000"/>
            <rFont val="Tahoma"/>
            <family val="2"/>
            <charset val="1"/>
          </rPr>
          <t>Indicare la denominazione del datore di lavoro/cliente</t>
        </r>
      </text>
    </comment>
    <comment ref="D63" authorId="0" shapeId="0">
      <text>
        <r>
          <rPr>
            <sz val="9"/>
            <color rgb="FF000000"/>
            <rFont val="Tahoma"/>
            <family val="2"/>
            <charset val="1"/>
          </rPr>
          <t>Indicare il comune in cui ha sede il datore di lavoro/cliente. In caso di sedi multiple indicare quella presso la quale si è operato/si opera</t>
        </r>
      </text>
    </comment>
    <comment ref="D64" authorId="0" shapeId="0">
      <text>
        <r>
          <rPr>
            <sz val="9"/>
            <color rgb="FF000000"/>
            <rFont val="Tahoma"/>
            <family val="2"/>
            <charset val="1"/>
          </rPr>
          <t>Indicare la provincia in cui ha sede il datore di lavoro/cliente. In caso di sedi multiple indicare quella presso la quale si è operato/si opera</t>
        </r>
      </text>
    </comment>
    <comment ref="D65" authorId="0" shapeId="0">
      <text>
        <r>
          <rPr>
            <sz val="9"/>
            <color rgb="FF000000"/>
            <rFont val="Tahoma"/>
            <family val="2"/>
            <charset val="1"/>
          </rPr>
          <t>Utilizzare la tendina per selezionare il tipo e la dimensione del datore di lavoro/cliente</t>
        </r>
      </text>
    </comment>
    <comment ref="D66" authorId="0" shapeId="0">
      <text>
        <r>
          <rPr>
            <sz val="9"/>
            <color rgb="FF000000"/>
            <rFont val="Tahoma"/>
            <family val="2"/>
            <charset val="1"/>
          </rPr>
          <t>Indicare il settore di attività in cui opera il datore di lavoro/cliente. In caso di settori multipli indicare quello in cui si è operato/si opera</t>
        </r>
      </text>
    </comment>
    <comment ref="D67"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68" authorId="0" shapeId="0">
      <text>
        <r>
          <rPr>
            <sz val="9"/>
            <color rgb="FF000000"/>
            <rFont val="Tahoma"/>
            <family val="2"/>
            <charset val="1"/>
          </rPr>
          <t>Utilizzare la tendina per selezionare la macro-area di riferimento</t>
        </r>
      </text>
    </comment>
    <comment ref="D69" authorId="0" shapeId="0">
      <text>
        <r>
          <rPr>
            <sz val="9"/>
            <color rgb="FF000000"/>
            <rFont val="Tahoma"/>
            <family val="2"/>
            <charset val="1"/>
          </rPr>
          <t>Indicare le attività svolte per il datore di lavoro/cliente</t>
        </r>
      </text>
    </comment>
    <comment ref="D70" authorId="0" shapeId="0">
      <text>
        <r>
          <rPr>
            <sz val="9"/>
            <color rgb="FF000000"/>
            <rFont val="Tahoma"/>
            <family val="2"/>
            <charset val="1"/>
          </rPr>
          <t>Indicare le principali responsabilità affidate dal datore di lavoro/cliente</t>
        </r>
      </text>
    </comment>
    <comment ref="D72"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73"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74" authorId="0" shapeId="0">
      <text>
        <r>
          <rPr>
            <sz val="9"/>
            <color rgb="FF000000"/>
            <rFont val="Tahoma"/>
            <family val="2"/>
            <charset val="1"/>
          </rPr>
          <t>Indicare la denominazione del datore di lavoro/cliente</t>
        </r>
      </text>
    </comment>
    <comment ref="D75" authorId="0" shapeId="0">
      <text>
        <r>
          <rPr>
            <sz val="9"/>
            <color rgb="FF000000"/>
            <rFont val="Tahoma"/>
            <family val="2"/>
            <charset val="1"/>
          </rPr>
          <t>Indicare il comune in cui ha sede il datore di lavoro/cliente. In caso di sedi multiple indicare quella presso la quale si è operato/si opera</t>
        </r>
      </text>
    </comment>
    <comment ref="D76" authorId="0" shapeId="0">
      <text>
        <r>
          <rPr>
            <sz val="9"/>
            <color rgb="FF000000"/>
            <rFont val="Tahoma"/>
            <family val="2"/>
            <charset val="1"/>
          </rPr>
          <t>Indicare la provincia in cui ha sede il datore di lavoro/cliente. In caso di sedi multiple indicare quella presso la quale si è operato/si opera</t>
        </r>
      </text>
    </comment>
    <comment ref="D77" authorId="0" shapeId="0">
      <text>
        <r>
          <rPr>
            <sz val="9"/>
            <color rgb="FF000000"/>
            <rFont val="Tahoma"/>
            <family val="2"/>
            <charset val="1"/>
          </rPr>
          <t>Utilizzare la tendina per selezionare il tipo e la dimensione del datore di lavoro/cliente</t>
        </r>
      </text>
    </comment>
    <comment ref="D78" authorId="0" shapeId="0">
      <text>
        <r>
          <rPr>
            <sz val="9"/>
            <color rgb="FF000000"/>
            <rFont val="Tahoma"/>
            <family val="2"/>
            <charset val="1"/>
          </rPr>
          <t>Indicare il settore di attività in cui opera il datore di lavoro/cliente. In caso di settori multipli indicare quello in cui si è operato/si opera</t>
        </r>
      </text>
    </comment>
    <comment ref="D79"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80" authorId="0" shapeId="0">
      <text>
        <r>
          <rPr>
            <sz val="9"/>
            <color rgb="FF000000"/>
            <rFont val="Tahoma"/>
            <family val="2"/>
            <charset val="1"/>
          </rPr>
          <t>Utilizzare la tendina per selezionare la macro-area di riferimento</t>
        </r>
      </text>
    </comment>
    <comment ref="D81" authorId="0" shapeId="0">
      <text>
        <r>
          <rPr>
            <sz val="9"/>
            <color rgb="FF000000"/>
            <rFont val="Tahoma"/>
            <family val="2"/>
            <charset val="1"/>
          </rPr>
          <t>Indicare le attività svolte per il datore di lavoro/cliente</t>
        </r>
      </text>
    </comment>
    <comment ref="D82" authorId="0" shapeId="0">
      <text>
        <r>
          <rPr>
            <sz val="9"/>
            <color rgb="FF000000"/>
            <rFont val="Tahoma"/>
            <family val="2"/>
            <charset val="1"/>
          </rPr>
          <t>Indicare le principali responsabilità affidate dal datore di lavoro/cliente</t>
        </r>
      </text>
    </comment>
    <comment ref="D84"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85"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86" authorId="0" shapeId="0">
      <text>
        <r>
          <rPr>
            <sz val="9"/>
            <color rgb="FF000000"/>
            <rFont val="Tahoma"/>
            <family val="2"/>
            <charset val="1"/>
          </rPr>
          <t>Indicare la denominazione del datore di lavoro/cliente</t>
        </r>
      </text>
    </comment>
    <comment ref="D87" authorId="0" shapeId="0">
      <text>
        <r>
          <rPr>
            <sz val="9"/>
            <color rgb="FF000000"/>
            <rFont val="Tahoma"/>
            <family val="2"/>
            <charset val="1"/>
          </rPr>
          <t>Indicare il comune in cui ha sede il datore di lavoro/cliente. In caso di sedi multiple indicare quella presso la quale si è operato/si opera</t>
        </r>
      </text>
    </comment>
    <comment ref="D88" authorId="0" shapeId="0">
      <text>
        <r>
          <rPr>
            <sz val="9"/>
            <color rgb="FF000000"/>
            <rFont val="Tahoma"/>
            <family val="2"/>
            <charset val="1"/>
          </rPr>
          <t>Indicare la provincia in cui ha sede il datore di lavoro/cliente. In caso di sedi multiple indicare quella presso la quale si è operato/si opera</t>
        </r>
      </text>
    </comment>
    <comment ref="D89" authorId="0" shapeId="0">
      <text>
        <r>
          <rPr>
            <sz val="9"/>
            <color rgb="FF000000"/>
            <rFont val="Tahoma"/>
            <family val="2"/>
            <charset val="1"/>
          </rPr>
          <t>Utilizzare la tendina per selezionare il tipo e la dimensione del datore di lavoro/cliente</t>
        </r>
      </text>
    </comment>
    <comment ref="D90" authorId="0" shapeId="0">
      <text>
        <r>
          <rPr>
            <sz val="9"/>
            <color rgb="FF000000"/>
            <rFont val="Tahoma"/>
            <family val="2"/>
            <charset val="1"/>
          </rPr>
          <t>Indicare il settore di attività in cui opera il datore di lavoro/cliente. In caso di settori multipli indicare quello in cui si è operato/si opera</t>
        </r>
      </text>
    </comment>
    <comment ref="D91"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92" authorId="0" shapeId="0">
      <text>
        <r>
          <rPr>
            <sz val="9"/>
            <color rgb="FF000000"/>
            <rFont val="Tahoma"/>
            <family val="2"/>
            <charset val="1"/>
          </rPr>
          <t>Utilizzare la tendina per selezionare la macro-area di riferimento</t>
        </r>
      </text>
    </comment>
    <comment ref="D93" authorId="0" shapeId="0">
      <text>
        <r>
          <rPr>
            <sz val="9"/>
            <color rgb="FF000000"/>
            <rFont val="Tahoma"/>
            <family val="2"/>
            <charset val="1"/>
          </rPr>
          <t>Indicare le attività svolte per il datore di lavoro/cliente</t>
        </r>
      </text>
    </comment>
    <comment ref="D94" authorId="0" shapeId="0">
      <text>
        <r>
          <rPr>
            <sz val="9"/>
            <color rgb="FF000000"/>
            <rFont val="Tahoma"/>
            <family val="2"/>
            <charset val="1"/>
          </rPr>
          <t>Indicare le principali responsabilità affidate dal datore di lavoro/cliente</t>
        </r>
      </text>
    </comment>
    <comment ref="D96"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97"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98" authorId="0" shapeId="0">
      <text>
        <r>
          <rPr>
            <sz val="9"/>
            <color rgb="FF000000"/>
            <rFont val="Tahoma"/>
            <family val="2"/>
            <charset val="1"/>
          </rPr>
          <t>Indicare la denominazione del datore di lavoro/cliente</t>
        </r>
      </text>
    </comment>
    <comment ref="D99" authorId="0" shapeId="0">
      <text>
        <r>
          <rPr>
            <sz val="9"/>
            <color rgb="FF000000"/>
            <rFont val="Tahoma"/>
            <family val="2"/>
            <charset val="1"/>
          </rPr>
          <t>Indicare il comune in cui ha sede il datore di lavoro/cliente. In caso di sedi multiple indicare quella presso la quale si è operato/si opera</t>
        </r>
      </text>
    </comment>
    <comment ref="D100" authorId="0" shapeId="0">
      <text>
        <r>
          <rPr>
            <sz val="9"/>
            <color rgb="FF000000"/>
            <rFont val="Tahoma"/>
            <family val="2"/>
            <charset val="1"/>
          </rPr>
          <t>Indicare la provincia in cui ha sede il datore di lavoro/cliente. In caso di sedi multiple indicare quella presso la quale si è operato/si opera</t>
        </r>
      </text>
    </comment>
    <comment ref="D101" authorId="0" shapeId="0">
      <text>
        <r>
          <rPr>
            <sz val="9"/>
            <color rgb="FF000000"/>
            <rFont val="Tahoma"/>
            <family val="2"/>
            <charset val="1"/>
          </rPr>
          <t>Utilizzare la tendina per selezionare il tipo e la dimensione del datore di lavoro/cliente</t>
        </r>
      </text>
    </comment>
    <comment ref="D102" authorId="0" shapeId="0">
      <text>
        <r>
          <rPr>
            <sz val="9"/>
            <color rgb="FF000000"/>
            <rFont val="Tahoma"/>
            <family val="2"/>
            <charset val="1"/>
          </rPr>
          <t>Indicare il settore di attività in cui opera il datore di lavoro/cliente. In caso di settori multipli indicare quello in cui si è operato/si opera</t>
        </r>
      </text>
    </comment>
    <comment ref="D103"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104" authorId="0" shapeId="0">
      <text>
        <r>
          <rPr>
            <sz val="9"/>
            <color rgb="FF000000"/>
            <rFont val="Tahoma"/>
            <family val="2"/>
            <charset val="1"/>
          </rPr>
          <t>Utilizzare la tendina per selezionare la macro-area di riferimento</t>
        </r>
      </text>
    </comment>
    <comment ref="D105" authorId="0" shapeId="0">
      <text>
        <r>
          <rPr>
            <sz val="9"/>
            <color rgb="FF000000"/>
            <rFont val="Tahoma"/>
            <family val="2"/>
            <charset val="1"/>
          </rPr>
          <t>Indicare le attività svolte per il datore di lavoro/cliente</t>
        </r>
      </text>
    </comment>
    <comment ref="D106" authorId="0" shapeId="0">
      <text>
        <r>
          <rPr>
            <sz val="9"/>
            <color rgb="FF000000"/>
            <rFont val="Tahoma"/>
            <family val="2"/>
            <charset val="1"/>
          </rPr>
          <t>Indicare le principali responsabilità affidate dal datore di lavoro/cliente</t>
        </r>
      </text>
    </comment>
    <comment ref="D108"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109"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110" authorId="0" shapeId="0">
      <text>
        <r>
          <rPr>
            <sz val="9"/>
            <color rgb="FF000000"/>
            <rFont val="Tahoma"/>
            <family val="2"/>
            <charset val="1"/>
          </rPr>
          <t>Indicare la denominazione del datore di lavoro/cliente</t>
        </r>
      </text>
    </comment>
    <comment ref="D111" authorId="0" shapeId="0">
      <text>
        <r>
          <rPr>
            <sz val="9"/>
            <color rgb="FF000000"/>
            <rFont val="Tahoma"/>
            <family val="2"/>
            <charset val="1"/>
          </rPr>
          <t>Indicare il comune in cui ha sede il datore di lavoro/cliente. In caso di sedi multiple indicare quella presso la quale si è operato/si opera</t>
        </r>
      </text>
    </comment>
    <comment ref="D112" authorId="0" shapeId="0">
      <text>
        <r>
          <rPr>
            <sz val="9"/>
            <color rgb="FF000000"/>
            <rFont val="Tahoma"/>
            <family val="2"/>
            <charset val="1"/>
          </rPr>
          <t>Indicare la provincia in cui ha sede il datore di lavoro/cliente. In caso di sedi multiple indicare quella presso la quale si è operato/si opera</t>
        </r>
      </text>
    </comment>
    <comment ref="D113" authorId="0" shapeId="0">
      <text>
        <r>
          <rPr>
            <sz val="9"/>
            <color rgb="FF000000"/>
            <rFont val="Tahoma"/>
            <family val="2"/>
            <charset val="1"/>
          </rPr>
          <t>Utilizzare la tendina per selezionare il tipo e la dimensione del datore di lavoro/cliente</t>
        </r>
      </text>
    </comment>
    <comment ref="D114" authorId="0" shapeId="0">
      <text>
        <r>
          <rPr>
            <sz val="9"/>
            <color rgb="FF000000"/>
            <rFont val="Tahoma"/>
            <family val="2"/>
            <charset val="1"/>
          </rPr>
          <t>Indicare il settore di attività in cui opera il datore di lavoro/cliente. In caso di settori multipli indicare quello in cui si è operato/si opera</t>
        </r>
      </text>
    </comment>
    <comment ref="D115"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116" authorId="0" shapeId="0">
      <text>
        <r>
          <rPr>
            <sz val="9"/>
            <color rgb="FF000000"/>
            <rFont val="Tahoma"/>
            <family val="2"/>
            <charset val="1"/>
          </rPr>
          <t>Utilizzare la tendina per selezionare la macro-area di riferimento</t>
        </r>
      </text>
    </comment>
    <comment ref="D117" authorId="0" shapeId="0">
      <text>
        <r>
          <rPr>
            <sz val="9"/>
            <color rgb="FF000000"/>
            <rFont val="Tahoma"/>
            <family val="2"/>
            <charset val="1"/>
          </rPr>
          <t>Indicare le attività svolte per il datore di lavoro/cliente</t>
        </r>
      </text>
    </comment>
    <comment ref="D118" authorId="0" shapeId="0">
      <text>
        <r>
          <rPr>
            <sz val="9"/>
            <color rgb="FF000000"/>
            <rFont val="Tahoma"/>
            <family val="2"/>
            <charset val="1"/>
          </rPr>
          <t>Indicare le principali responsabilità affidate dal datore di lavoro/cliente</t>
        </r>
      </text>
    </comment>
    <comment ref="D120" authorId="0" shapeId="0">
      <text>
        <r>
          <rPr>
            <sz val="9"/>
            <color rgb="FF000000"/>
            <rFont val="Tahoma"/>
            <family val="2"/>
            <charset val="1"/>
          </rPr>
          <t xml:space="preserve">Indicare la data di inizio della collaborazione utilizzando il formato </t>
        </r>
        <r>
          <rPr>
            <b/>
            <sz val="9"/>
            <color rgb="FF000000"/>
            <rFont val="Tahoma"/>
            <family val="2"/>
            <charset val="1"/>
          </rPr>
          <t>gg/mm/aaaa</t>
        </r>
      </text>
    </comment>
    <comment ref="D121" authorId="0" shapeId="0">
      <text>
        <r>
          <rPr>
            <sz val="9"/>
            <color rgb="FF000000"/>
            <rFont val="Tahoma"/>
            <family val="2"/>
            <charset val="1"/>
          </rPr>
          <t xml:space="preserve">Indicare la data di fine della collaborazione utilizzando il formato </t>
        </r>
        <r>
          <rPr>
            <b/>
            <sz val="9"/>
            <color rgb="FF000000"/>
            <rFont val="Tahoma"/>
            <family val="2"/>
            <charset val="1"/>
          </rPr>
          <t>gg/mm/aaaa</t>
        </r>
        <r>
          <rPr>
            <sz val="9"/>
            <color rgb="FF000000"/>
            <rFont val="Tahoma"/>
            <family val="2"/>
            <charset val="1"/>
          </rPr>
          <t xml:space="preserve"> oppure indicare "In corso"</t>
        </r>
      </text>
    </comment>
    <comment ref="D122" authorId="0" shapeId="0">
      <text>
        <r>
          <rPr>
            <sz val="9"/>
            <color rgb="FF000000"/>
            <rFont val="Tahoma"/>
            <family val="2"/>
            <charset val="1"/>
          </rPr>
          <t>Indicare la denominazione del datore di lavoro/cliente</t>
        </r>
      </text>
    </comment>
    <comment ref="D123" authorId="0" shapeId="0">
      <text>
        <r>
          <rPr>
            <sz val="9"/>
            <color rgb="FF000000"/>
            <rFont val="Tahoma"/>
            <family val="2"/>
            <charset val="1"/>
          </rPr>
          <t>Indicare il comune in cui ha sede il datore di lavoro/cliente. In caso di sedi multiple indicare quella presso la quale si è operato/si opera</t>
        </r>
      </text>
    </comment>
    <comment ref="D124" authorId="0" shapeId="0">
      <text>
        <r>
          <rPr>
            <sz val="9"/>
            <color rgb="FF000000"/>
            <rFont val="Tahoma"/>
            <family val="2"/>
            <charset val="1"/>
          </rPr>
          <t>Indicare la provincia in cui ha sede il datore di lavoro/cliente. In caso di sedi multiple indicare quella presso la quale si è operato/si opera</t>
        </r>
      </text>
    </comment>
    <comment ref="D125" authorId="0" shapeId="0">
      <text>
        <r>
          <rPr>
            <sz val="9"/>
            <color rgb="FF000000"/>
            <rFont val="Tahoma"/>
            <family val="2"/>
            <charset val="1"/>
          </rPr>
          <t>Utilizzare la tendina per selezionare il tipo e la dimensione del datore di lavoro/cliente</t>
        </r>
      </text>
    </comment>
    <comment ref="D126" authorId="0" shapeId="0">
      <text>
        <r>
          <rPr>
            <sz val="9"/>
            <color rgb="FF000000"/>
            <rFont val="Tahoma"/>
            <family val="2"/>
            <charset val="1"/>
          </rPr>
          <t>Indicare il settore di attività in cui opera il datore di lavoro/cliente. In caso di settori multipli indicare quello in cui si è operato/si opera</t>
        </r>
      </text>
    </comment>
    <comment ref="D127" authorId="0" shapeId="0">
      <text>
        <r>
          <rPr>
            <sz val="9"/>
            <color rgb="FF000000"/>
            <rFont val="Tahoma"/>
            <family val="2"/>
            <charset val="1"/>
          </rPr>
          <t>Utilizzare la tendina per selezionare l'ambito di attività in cui opera il datore di lavoro/cliente. In caso di ambiti multipli indicare quello in cui si è operato/si opera</t>
        </r>
      </text>
    </comment>
    <comment ref="D128" authorId="0" shapeId="0">
      <text>
        <r>
          <rPr>
            <sz val="9"/>
            <color rgb="FF000000"/>
            <rFont val="Tahoma"/>
            <family val="2"/>
            <charset val="1"/>
          </rPr>
          <t>Utilizzare la tendina per selezionare la macro-area di riferimento</t>
        </r>
      </text>
    </comment>
    <comment ref="D129" authorId="0" shapeId="0">
      <text>
        <r>
          <rPr>
            <sz val="9"/>
            <color rgb="FF000000"/>
            <rFont val="Tahoma"/>
            <family val="2"/>
            <charset val="1"/>
          </rPr>
          <t>Indicare le attività svolte per il datore di lavoro/cliente</t>
        </r>
      </text>
    </comment>
    <comment ref="D130" authorId="0" shapeId="0">
      <text>
        <r>
          <rPr>
            <sz val="9"/>
            <color rgb="FF000000"/>
            <rFont val="Tahoma"/>
            <family val="2"/>
            <charset val="1"/>
          </rPr>
          <t>Indicare le principali responsabilità affidate dal datore di lavoro/cliente</t>
        </r>
      </text>
    </comment>
  </commentList>
</comments>
</file>

<file path=xl/comments4.xml><?xml version="1.0" encoding="utf-8"?>
<comments xmlns="http://schemas.openxmlformats.org/spreadsheetml/2006/main">
  <authors>
    <author/>
  </authors>
  <commentList>
    <comment ref="D12" authorId="0" shapeId="0">
      <text>
        <r>
          <rPr>
            <sz val="9"/>
            <color rgb="FF000000"/>
            <rFont val="Tahoma"/>
            <family val="2"/>
            <charset val="1"/>
          </rPr>
          <t>Indicare la denominazione dell'ente promotore del bando pubblico valutato (p.e. Regione Lombardia, Fondazione CARIPLO, MIUR, MISE, Governo francese, Commissione europea, etc.)</t>
        </r>
      </text>
    </comment>
    <comment ref="D13" authorId="0" shapeId="0">
      <text>
        <r>
          <rPr>
            <sz val="9"/>
            <color rgb="FF000000"/>
            <rFont val="Tahoma"/>
            <family val="2"/>
            <charset val="1"/>
          </rPr>
          <t>Utilizzare la tendina per selezionare l'ambito di rilevanza geografica del bando pubblico valutato</t>
        </r>
      </text>
    </comment>
    <comment ref="D14" authorId="0" shapeId="0">
      <text>
        <r>
          <rPr>
            <sz val="9"/>
            <color rgb="FF000000"/>
            <rFont val="Tahoma"/>
            <family val="2"/>
            <charset val="1"/>
          </rPr>
          <t>Utilizzare la tendina per selezionare la tematica rilevante per il bando pubblico valutato</t>
        </r>
      </text>
    </comment>
    <comment ref="D15" authorId="0" shapeId="0">
      <text>
        <r>
          <rPr>
            <sz val="9"/>
            <color rgb="FF000000"/>
            <rFont val="Tahoma"/>
            <family val="2"/>
            <charset val="1"/>
          </rPr>
          <t>Indicare i riferimenti relativi al bando pubblico valutato dando conto, anche, degli estremi di pubblicazione (p.e. GUUE, GURI, BURL, etc.)</t>
        </r>
      </text>
    </comment>
    <comment ref="D16" authorId="0" shapeId="0">
      <text>
        <r>
          <rPr>
            <sz val="9"/>
            <color rgb="FF000000"/>
            <rFont val="Tahoma"/>
            <family val="2"/>
            <charset val="1"/>
          </rPr>
          <t>Descrivere sinteticamente gli obiettivi specifici del bando pubblico valutato</t>
        </r>
      </text>
    </comment>
    <comment ref="D17" authorId="0" shapeId="0">
      <text>
        <r>
          <rPr>
            <sz val="9"/>
            <color rgb="FF000000"/>
            <rFont val="Tahoma"/>
            <family val="2"/>
            <charset val="1"/>
          </rPr>
          <t>Indicare l'anno di pubblicazione del bando pubblico valutato</t>
        </r>
      </text>
    </comment>
    <comment ref="D18" authorId="0" shapeId="0">
      <text>
        <r>
          <rPr>
            <sz val="9"/>
            <color rgb="FF000000"/>
            <rFont val="Tahoma"/>
            <family val="2"/>
            <charset val="1"/>
          </rPr>
          <t>Utilizzare la tendina per selezionare il numero di progetti valutati nell'ambito del bando pubblico descritto</t>
        </r>
      </text>
    </comment>
    <comment ref="D19" authorId="0" shapeId="0">
      <text>
        <r>
          <rPr>
            <sz val="9"/>
            <color rgb="FF000000"/>
            <rFont val="Tahoma"/>
            <family val="2"/>
            <charset val="1"/>
          </rPr>
          <t>Utilizzare la tendina per selezionare la classe di investimento medio dei progetti valutati nell'ambito del bando pubblico descritto</t>
        </r>
      </text>
    </comment>
    <comment ref="D21" authorId="0" shapeId="0">
      <text>
        <r>
          <rPr>
            <sz val="9"/>
            <color rgb="FF000000"/>
            <rFont val="Tahoma"/>
            <family val="2"/>
            <charset val="1"/>
          </rPr>
          <t>Indicare la denominazione dell'ente promotore del bando pubblico valutato (p.e. Regione Lombardia, Fondazione CARIPLO, MIUR, MISE, Governo francese, Commissione europea, etc.)</t>
        </r>
      </text>
    </comment>
    <comment ref="D22" authorId="0" shapeId="0">
      <text>
        <r>
          <rPr>
            <sz val="9"/>
            <color rgb="FF000000"/>
            <rFont val="Tahoma"/>
            <family val="2"/>
            <charset val="1"/>
          </rPr>
          <t>Utilizzare la tendina per selezionare l'ambito di rilevanza geografica del bando pubblico valutato</t>
        </r>
      </text>
    </comment>
    <comment ref="D23" authorId="0" shapeId="0">
      <text>
        <r>
          <rPr>
            <sz val="9"/>
            <color rgb="FF000000"/>
            <rFont val="Tahoma"/>
            <family val="2"/>
            <charset val="1"/>
          </rPr>
          <t>Utilizzare la tendina per selezionare la tematica rilevante per il bando pubblico valutato</t>
        </r>
      </text>
    </comment>
    <comment ref="D24" authorId="0" shapeId="0">
      <text>
        <r>
          <rPr>
            <sz val="9"/>
            <color rgb="FF000000"/>
            <rFont val="Tahoma"/>
            <family val="2"/>
            <charset val="1"/>
          </rPr>
          <t>Indicare i riferimenti relativi al bando pubblico valutato dando conto, anche, degli estremi di pubblicazione (p.e. GUUE, GURI, BURL, etc.)</t>
        </r>
      </text>
    </comment>
    <comment ref="D25" authorId="0" shapeId="0">
      <text>
        <r>
          <rPr>
            <sz val="9"/>
            <color rgb="FF000000"/>
            <rFont val="Tahoma"/>
            <family val="2"/>
            <charset val="1"/>
          </rPr>
          <t>Descrivere sinteticamente gli obiettivi specifici del bando pubblico valutato</t>
        </r>
      </text>
    </comment>
    <comment ref="D26" authorId="0" shapeId="0">
      <text>
        <r>
          <rPr>
            <sz val="9"/>
            <color rgb="FF000000"/>
            <rFont val="Tahoma"/>
            <family val="2"/>
            <charset val="1"/>
          </rPr>
          <t>Indicare l'anno di pubblicazione del bando pubblico valutato</t>
        </r>
      </text>
    </comment>
    <comment ref="D27" authorId="0" shapeId="0">
      <text>
        <r>
          <rPr>
            <sz val="9"/>
            <color rgb="FF000000"/>
            <rFont val="Tahoma"/>
            <family val="2"/>
            <charset val="1"/>
          </rPr>
          <t>Utilizzare la tendina per selezionare il numero di progetti valutati nell'ambito del bando pubblico descritto</t>
        </r>
      </text>
    </comment>
    <comment ref="D28" authorId="0" shapeId="0">
      <text>
        <r>
          <rPr>
            <sz val="9"/>
            <color rgb="FF000000"/>
            <rFont val="Tahoma"/>
            <family val="2"/>
            <charset val="1"/>
          </rPr>
          <t>Utilizzare la tendina per selezionare la classe di investimento medio dei progetti valutati nell'ambito del bando pubblico descritto</t>
        </r>
      </text>
    </comment>
    <comment ref="D30" authorId="0" shapeId="0">
      <text>
        <r>
          <rPr>
            <sz val="9"/>
            <color rgb="FF000000"/>
            <rFont val="Tahoma"/>
            <family val="2"/>
            <charset val="1"/>
          </rPr>
          <t>Indicare la denominazione dell'ente promotore del bando pubblico valutato (p.e. Regione Lombardia, Fondazione CARIPLO, MIUR, MISE, Governo francese, Commissione europea, etc.)</t>
        </r>
      </text>
    </comment>
    <comment ref="D31" authorId="0" shapeId="0">
      <text>
        <r>
          <rPr>
            <sz val="9"/>
            <color rgb="FF000000"/>
            <rFont val="Tahoma"/>
            <family val="2"/>
            <charset val="1"/>
          </rPr>
          <t>Utilizzare la tendina per selezionare l'ambito di rilevanza geografica del bando pubblico valutato</t>
        </r>
      </text>
    </comment>
    <comment ref="D32" authorId="0" shapeId="0">
      <text>
        <r>
          <rPr>
            <sz val="9"/>
            <color rgb="FF000000"/>
            <rFont val="Tahoma"/>
            <family val="2"/>
            <charset val="1"/>
          </rPr>
          <t>Utilizzare la tendina per selezionare la tematica rilevante per il bando pubblico valutato</t>
        </r>
      </text>
    </comment>
    <comment ref="D33" authorId="0" shapeId="0">
      <text>
        <r>
          <rPr>
            <sz val="9"/>
            <color rgb="FF000000"/>
            <rFont val="Tahoma"/>
            <family val="2"/>
            <charset val="1"/>
          </rPr>
          <t>Indicare i riferimenti relativi al bando pubblico valutato dando conto, anche, degli estremi di pubblicazione (p.e. GUUE, GURI, BURL, etc.)</t>
        </r>
      </text>
    </comment>
    <comment ref="D34" authorId="0" shapeId="0">
      <text>
        <r>
          <rPr>
            <sz val="9"/>
            <color rgb="FF000000"/>
            <rFont val="Tahoma"/>
            <family val="2"/>
            <charset val="1"/>
          </rPr>
          <t>Descrivere sinteticamente gli obiettivi specifici del bando pubblico valutato</t>
        </r>
      </text>
    </comment>
    <comment ref="D35" authorId="0" shapeId="0">
      <text>
        <r>
          <rPr>
            <sz val="9"/>
            <color rgb="FF000000"/>
            <rFont val="Tahoma"/>
            <family val="2"/>
            <charset val="1"/>
          </rPr>
          <t>Indicare l'anno di pubblicazione del bando pubblico valutato</t>
        </r>
      </text>
    </comment>
    <comment ref="D36" authorId="0" shapeId="0">
      <text>
        <r>
          <rPr>
            <sz val="9"/>
            <color rgb="FF000000"/>
            <rFont val="Tahoma"/>
            <family val="2"/>
            <charset val="1"/>
          </rPr>
          <t>Utilizzare la tendina per selezionare il numero di progetti valutati nell'ambito del bando pubblico descritto</t>
        </r>
      </text>
    </comment>
    <comment ref="D37" authorId="0" shapeId="0">
      <text>
        <r>
          <rPr>
            <sz val="9"/>
            <color rgb="FF000000"/>
            <rFont val="Tahoma"/>
            <family val="2"/>
            <charset val="1"/>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
  </authors>
  <commentList>
    <comment ref="D22"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 ref="D35"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 ref="D50"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 ref="D64" authorId="0" shapeId="0">
      <text>
        <r>
          <rPr>
            <sz val="9"/>
            <color rgb="FF000000"/>
            <rFont val="Tahoma"/>
            <family val="2"/>
            <charset val="1"/>
          </rPr>
          <t xml:space="preserve">Descrivere quanto richiesto mantenendosi </t>
        </r>
        <r>
          <rPr>
            <b/>
            <sz val="9"/>
            <color rgb="FF000000"/>
            <rFont val="Tahoma"/>
            <family val="2"/>
            <charset val="1"/>
          </rPr>
          <t>tassativamente</t>
        </r>
        <r>
          <rPr>
            <sz val="9"/>
            <color rgb="FF000000"/>
            <rFont val="Tahoma"/>
            <family val="2"/>
            <charset val="1"/>
          </rPr>
          <t xml:space="preserve"> entro lo spazio dato</t>
        </r>
      </text>
    </comment>
  </commentList>
</comments>
</file>

<file path=xl/sharedStrings.xml><?xml version="1.0" encoding="utf-8"?>
<sst xmlns="http://schemas.openxmlformats.org/spreadsheetml/2006/main" count="995" uniqueCount="732">
  <si>
    <t>ISTRUZIONI</t>
  </si>
  <si>
    <t>Posizionarsi sopra una cella per visualizzare le relative istruzioni di compilazione</t>
  </si>
  <si>
    <t>La compilazione delle celle evidenziate in giallo è obbligatoria</t>
  </si>
  <si>
    <t>La compilazione delle celle evidenziate in verde è facoltativa, ma consigliata se pertinente</t>
  </si>
  <si>
    <t>Le celle evideziate in rosso si compilano automaticamente</t>
  </si>
  <si>
    <t>ANAGRAFICA, LINGUE E AMBITI DI CANDIDATURA</t>
  </si>
  <si>
    <t>AN00</t>
  </si>
  <si>
    <t>Candidatura di</t>
  </si>
  <si>
    <t>1. DATI ANAGRAFICI</t>
  </si>
  <si>
    <t>AN01</t>
  </si>
  <si>
    <t>Nome</t>
  </si>
  <si>
    <t>Andrea</t>
  </si>
  <si>
    <t>AN02</t>
  </si>
  <si>
    <t>Cognome</t>
  </si>
  <si>
    <t>Parmeggiani</t>
  </si>
  <si>
    <t>AN03</t>
  </si>
  <si>
    <t>Sesso</t>
  </si>
  <si>
    <t>M</t>
  </si>
  <si>
    <t>AN04</t>
  </si>
  <si>
    <t>Stato di nascita</t>
  </si>
  <si>
    <t>Italia</t>
  </si>
  <si>
    <t>AN05</t>
  </si>
  <si>
    <t>Comune di nascita</t>
  </si>
  <si>
    <t>Modena</t>
  </si>
  <si>
    <t>AN06</t>
  </si>
  <si>
    <r>
      <rPr>
        <b/>
        <sz val="10"/>
        <color rgb="FF000000"/>
        <rFont val="Arial"/>
        <family val="2"/>
        <charset val="1"/>
      </rPr>
      <t xml:space="preserve">Provincia di nascita </t>
    </r>
    <r>
      <rPr>
        <b/>
        <i/>
        <sz val="10"/>
        <color rgb="FF000000"/>
        <rFont val="Arial"/>
        <family val="2"/>
        <charset val="1"/>
      </rPr>
      <t>(sigla)</t>
    </r>
  </si>
  <si>
    <t>AN07</t>
  </si>
  <si>
    <r>
      <rPr>
        <b/>
        <sz val="10"/>
        <color rgb="FF000000"/>
        <rFont val="Arial"/>
        <family val="2"/>
        <charset val="1"/>
      </rPr>
      <t xml:space="preserve">Data di nascita </t>
    </r>
    <r>
      <rPr>
        <b/>
        <i/>
        <sz val="10"/>
        <color rgb="FF000000"/>
        <rFont val="Arial"/>
        <family val="2"/>
        <charset val="1"/>
      </rPr>
      <t>(gg/mm/aaaa)</t>
    </r>
  </si>
  <si>
    <t>AN08</t>
  </si>
  <si>
    <t>Indirizzo di residenza</t>
  </si>
  <si>
    <t>AN09</t>
  </si>
  <si>
    <t>Comune di residenza</t>
  </si>
  <si>
    <t>AN10</t>
  </si>
  <si>
    <t>CAP di residenza</t>
  </si>
  <si>
    <t>AN11</t>
  </si>
  <si>
    <r>
      <rPr>
        <b/>
        <sz val="10"/>
        <color rgb="FF000000"/>
        <rFont val="Arial"/>
        <family val="2"/>
        <charset val="1"/>
      </rPr>
      <t xml:space="preserve">Provincia di residenza </t>
    </r>
    <r>
      <rPr>
        <b/>
        <i/>
        <sz val="10"/>
        <color rgb="FF000000"/>
        <rFont val="Arial"/>
        <family val="2"/>
        <charset val="1"/>
      </rPr>
      <t>(sigla)</t>
    </r>
  </si>
  <si>
    <t>RE</t>
  </si>
  <si>
    <t>AN12</t>
  </si>
  <si>
    <t>Indirizzo di domicilio</t>
  </si>
  <si>
    <t>AN13</t>
  </si>
  <si>
    <t>Comune di domicilio</t>
  </si>
  <si>
    <t>AN14</t>
  </si>
  <si>
    <t>CAP di domicilio</t>
  </si>
  <si>
    <t>AN15</t>
  </si>
  <si>
    <r>
      <rPr>
        <b/>
        <sz val="10"/>
        <color rgb="FF000000"/>
        <rFont val="Arial"/>
        <family val="2"/>
        <charset val="1"/>
      </rPr>
      <t xml:space="preserve">Provincia di domicilio </t>
    </r>
    <r>
      <rPr>
        <b/>
        <i/>
        <sz val="10"/>
        <color rgb="FF000000"/>
        <rFont val="Arial"/>
        <family val="2"/>
        <charset val="1"/>
      </rPr>
      <t>(sigla)</t>
    </r>
  </si>
  <si>
    <t>AN16</t>
  </si>
  <si>
    <t>Codice fiscale personale</t>
  </si>
  <si>
    <t>AN17</t>
  </si>
  <si>
    <t>N. Partita IVA</t>
  </si>
  <si>
    <t>AN18</t>
  </si>
  <si>
    <t>Denominazione partita IVA</t>
  </si>
  <si>
    <t>Studio Parmeggiani</t>
  </si>
  <si>
    <t>AN19</t>
  </si>
  <si>
    <t>Telefono</t>
  </si>
  <si>
    <t>AN20</t>
  </si>
  <si>
    <t>Cellulare</t>
  </si>
  <si>
    <t>AN21</t>
  </si>
  <si>
    <t>Fax</t>
  </si>
  <si>
    <t>AN22</t>
  </si>
  <si>
    <t>E-mail</t>
  </si>
  <si>
    <t>AN23</t>
  </si>
  <si>
    <t>PEC</t>
  </si>
  <si>
    <t>2. LINGUE</t>
  </si>
  <si>
    <t>AN24</t>
  </si>
  <si>
    <t>Lingua madre</t>
  </si>
  <si>
    <t>Italiano</t>
  </si>
  <si>
    <t>AN25</t>
  </si>
  <si>
    <t>Lingua straniera 1 (LS1)</t>
  </si>
  <si>
    <t>Inglese</t>
  </si>
  <si>
    <t>AN26</t>
  </si>
  <si>
    <t>LS1 / Livello</t>
  </si>
  <si>
    <t>7 Professionale</t>
  </si>
  <si>
    <t>AN27</t>
  </si>
  <si>
    <t>Lingua straniera 2 (LS2)</t>
  </si>
  <si>
    <t>AN28</t>
  </si>
  <si>
    <t>LS2 / Livello</t>
  </si>
  <si>
    <t>AN29</t>
  </si>
  <si>
    <t>Lingua straniera 3 (LS3)</t>
  </si>
  <si>
    <t>AN30</t>
  </si>
  <si>
    <t>LS3 / Livello</t>
  </si>
  <si>
    <t>3. AMBITI DI CANDIDATURA</t>
  </si>
  <si>
    <r>
      <rPr>
        <i/>
        <sz val="10"/>
        <color rgb="FF000000"/>
        <rFont val="Arial"/>
        <family val="2"/>
        <charset val="1"/>
      </rPr>
      <t xml:space="preserve">Per poter effettuare la scelta delle sotto-aree è necessario - </t>
    </r>
    <r>
      <rPr>
        <b/>
        <i/>
        <u/>
        <sz val="10"/>
        <color rgb="FF000000"/>
        <rFont val="Arial"/>
        <family val="2"/>
        <charset val="1"/>
      </rPr>
      <t>prima</t>
    </r>
    <r>
      <rPr>
        <i/>
        <sz val="10"/>
        <color rgb="FF000000"/>
        <rFont val="Arial"/>
        <family val="2"/>
        <charset val="1"/>
      </rPr>
      <t xml:space="preserve"> - selezionare la macro-area
Se si modifica la scelta relativa alla macro-area è necessario </t>
    </r>
    <r>
      <rPr>
        <b/>
        <i/>
        <u/>
        <sz val="10"/>
        <color rgb="FF000000"/>
        <rFont val="Arial"/>
        <family val="2"/>
        <charset val="1"/>
      </rPr>
      <t>effettuare nuovamente</t>
    </r>
    <r>
      <rPr>
        <i/>
        <sz val="10"/>
        <color rgb="FF000000"/>
        <rFont val="Arial"/>
        <family val="2"/>
        <charset val="1"/>
      </rPr>
      <t xml:space="preserve"> la scelta della/e sotto-area/e.</t>
    </r>
  </si>
  <si>
    <t>AN31</t>
  </si>
  <si>
    <t>Macro-area principale (MA1)</t>
  </si>
  <si>
    <t>MANIFATTURIERO_AVANZATO</t>
  </si>
  <si>
    <t>AN32</t>
  </si>
  <si>
    <t>MA1 / Sotto-area principale</t>
  </si>
  <si>
    <t>MA1 Produzione con processi innovativi</t>
  </si>
  <si>
    <t>AN33</t>
  </si>
  <si>
    <t>MA1 / Sotto-area secondaria</t>
  </si>
  <si>
    <t>MA2 Sistemi di produzione evolutivi e adattativi</t>
  </si>
  <si>
    <t>AN34</t>
  </si>
  <si>
    <t>MA1 / Sotto-area terziaria</t>
  </si>
  <si>
    <t>MA4 Manufacturing per prodotti personalizzati</t>
  </si>
  <si>
    <t>AN35</t>
  </si>
  <si>
    <t>Macro-area secondaria (MA2)</t>
  </si>
  <si>
    <t>COMPETITIVITÀ_IMPRESE</t>
  </si>
  <si>
    <t>AN36</t>
  </si>
  <si>
    <t>MA2 / Sotto-area principale</t>
  </si>
  <si>
    <t>CI1 Creazione e avvio d'impresa</t>
  </si>
  <si>
    <t>AN37</t>
  </si>
  <si>
    <t>MA2 / Sotto-area secondaria</t>
  </si>
  <si>
    <t>CI3 Innovazione di prodotto/servizio, strategica ed organizzativa</t>
  </si>
  <si>
    <t>AN38</t>
  </si>
  <si>
    <t>MA2 / Sotto-area terziaria</t>
  </si>
  <si>
    <t>CI4 Ristrutturazione, riconversione, discontinuità aziendale (re-start-up)</t>
  </si>
  <si>
    <t>LAUREA, DOTTORATO, MASTER E CORSI DI SPECIALIZZAZIONE</t>
  </si>
  <si>
    <t>CS00</t>
  </si>
  <si>
    <t>4. LAUREA</t>
  </si>
  <si>
    <t>CS01</t>
  </si>
  <si>
    <t>Tipo laurea</t>
  </si>
  <si>
    <t>Vecchio ordinamento</t>
  </si>
  <si>
    <t>CS02</t>
  </si>
  <si>
    <t>Laurea in (LAU1)</t>
  </si>
  <si>
    <t>Economia e Commercio</t>
  </si>
  <si>
    <t>CS03</t>
  </si>
  <si>
    <t>Conseguita nel</t>
  </si>
  <si>
    <t>1985</t>
  </si>
  <si>
    <t>CS04</t>
  </si>
  <si>
    <t>Presso</t>
  </si>
  <si>
    <t xml:space="preserve">Università di Modena (e Reggio)  </t>
  </si>
  <si>
    <t>CS05</t>
  </si>
  <si>
    <t>Titolo della tesi</t>
  </si>
  <si>
    <t>Le banche dati per il commercio internazionale</t>
  </si>
  <si>
    <t>CS06</t>
  </si>
  <si>
    <t>Voto conseguito</t>
  </si>
  <si>
    <t>110/110 Lode</t>
  </si>
  <si>
    <t>Solo se Tipo laurea = Specialistica indicare</t>
  </si>
  <si>
    <t>CS07</t>
  </si>
  <si>
    <t>Laurea di primo livello in (LAU1.1)</t>
  </si>
  <si>
    <t>CS08</t>
  </si>
  <si>
    <t>CS09</t>
  </si>
  <si>
    <t>CS10</t>
  </si>
  <si>
    <t>CS11</t>
  </si>
  <si>
    <t>CS12</t>
  </si>
  <si>
    <t>Laurea in (LAU2)</t>
  </si>
  <si>
    <t>CS13</t>
  </si>
  <si>
    <t>CS14</t>
  </si>
  <si>
    <t>CS15</t>
  </si>
  <si>
    <t>CS16</t>
  </si>
  <si>
    <t>CS17</t>
  </si>
  <si>
    <t>Laurea di primo livello in (LAU2.1)</t>
  </si>
  <si>
    <t>CS18</t>
  </si>
  <si>
    <t>CS19</t>
  </si>
  <si>
    <t>CS20</t>
  </si>
  <si>
    <t>5. DOTTORATO</t>
  </si>
  <si>
    <t>CS21</t>
  </si>
  <si>
    <t>Dottorato in (DOT)</t>
  </si>
  <si>
    <t>CS22</t>
  </si>
  <si>
    <t>Conseguito nel</t>
  </si>
  <si>
    <t>CS23</t>
  </si>
  <si>
    <t>CS24</t>
  </si>
  <si>
    <t>CS25</t>
  </si>
  <si>
    <t>6. MASTER DI SECONDO LIVELLO</t>
  </si>
  <si>
    <t>CS26</t>
  </si>
  <si>
    <t>Master in (MAS)</t>
  </si>
  <si>
    <t>Executive Master in Governance Aziendale</t>
  </si>
  <si>
    <t>CS27</t>
  </si>
  <si>
    <t>2004</t>
  </si>
  <si>
    <t>CS28</t>
  </si>
  <si>
    <t>Università di Pisa</t>
  </si>
  <si>
    <t>CS29</t>
  </si>
  <si>
    <r>
      <rPr>
        <sz val="18"/>
        <rFont val="Times New Roman"/>
        <family val="1"/>
      </rPr>
      <t xml:space="preserve">IL TURNAROUND DI UNA PMI 
</t>
    </r>
    <r>
      <rPr>
        <sz val="16"/>
        <rFont val="Times New Roman"/>
        <family val="1"/>
      </rPr>
      <t>IL PIANO DI RISANAMENTO</t>
    </r>
  </si>
  <si>
    <t>CS30</t>
  </si>
  <si>
    <t>ESPERIENZE PROFESSIONALI, PROGETTI E PUBBLICAZIONI</t>
  </si>
  <si>
    <t>EP00</t>
  </si>
  <si>
    <t>7. ESPERIENZE PROFESSIONALI</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</si>
  <si>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</si>
  <si>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EP01</t>
  </si>
  <si>
    <r>
      <rPr>
        <b/>
        <sz val="10"/>
        <color rgb="FF000000"/>
        <rFont val="Arial"/>
        <family val="2"/>
        <charset val="1"/>
      </rPr>
      <t xml:space="preserve">Data inizio collaborazione </t>
    </r>
    <r>
      <rPr>
        <b/>
        <i/>
        <sz val="10"/>
        <color rgb="FF000000"/>
        <rFont val="Arial"/>
        <family val="2"/>
        <charset val="1"/>
      </rPr>
      <t>(gg/mm/aaaa)</t>
    </r>
  </si>
  <si>
    <t>EP02</t>
  </si>
  <si>
    <r>
      <rPr>
        <b/>
        <sz val="10"/>
        <color rgb="FF000000"/>
        <rFont val="Arial"/>
        <family val="2"/>
        <charset val="1"/>
      </rPr>
      <t xml:space="preserve">Data fine collaborazione </t>
    </r>
    <r>
      <rPr>
        <b/>
        <i/>
        <sz val="10"/>
        <color rgb="FF000000"/>
        <rFont val="Arial"/>
        <family val="2"/>
        <charset val="1"/>
      </rPr>
      <t>(gg/mm/aaaa)</t>
    </r>
  </si>
  <si>
    <t>gg/mm/aaaa</t>
  </si>
  <si>
    <t>EP03</t>
  </si>
  <si>
    <t>Denominazione del datore di lavoro (EP1)</t>
  </si>
  <si>
    <t xml:space="preserve">EASME </t>
  </si>
  <si>
    <t>EP04</t>
  </si>
  <si>
    <t>Comune sede datore di lavoro</t>
  </si>
  <si>
    <t>Bruxelles (B)</t>
  </si>
  <si>
    <t>EP05</t>
  </si>
  <si>
    <r>
      <rPr>
        <b/>
        <sz val="10"/>
        <color rgb="FF000000"/>
        <rFont val="Arial"/>
        <family val="2"/>
        <charset val="1"/>
      </rPr>
      <t xml:space="preserve">Provincia sede datore di lavoro </t>
    </r>
    <r>
      <rPr>
        <b/>
        <i/>
        <sz val="10"/>
        <color rgb="FF000000"/>
        <rFont val="Arial"/>
        <family val="2"/>
        <charset val="1"/>
      </rPr>
      <t>(sigla)</t>
    </r>
  </si>
  <si>
    <t>EP06</t>
  </si>
  <si>
    <t>Tipo e dimensione</t>
  </si>
  <si>
    <t>3 Media impresa (&lt; 250 dipendenti)</t>
  </si>
  <si>
    <t>EP07</t>
  </si>
  <si>
    <t>Settore di attività</t>
  </si>
  <si>
    <t>Research and Innovation Agency</t>
  </si>
  <si>
    <t>EP08</t>
  </si>
  <si>
    <t>Ambito di attività</t>
  </si>
  <si>
    <t>Pubblico</t>
  </si>
  <si>
    <t>EP09</t>
  </si>
  <si>
    <t>Riferibile a</t>
  </si>
  <si>
    <t>Entrambe</t>
  </si>
  <si>
    <t>EP10</t>
  </si>
  <si>
    <t>Descrizione delle attività svolte</t>
  </si>
  <si>
    <t>Ruolo di Business Innovation Coach on H2020 SME Instrument projects</t>
  </si>
  <si>
    <t>EP11</t>
  </si>
  <si>
    <t>Principali responsabilità</t>
  </si>
  <si>
    <t>Business Innovation Coach on H2020 SME Instrument projects</t>
  </si>
  <si>
    <t>EP12</t>
  </si>
  <si>
    <t>EP13</t>
  </si>
  <si>
    <t>EP14</t>
  </si>
  <si>
    <t>Denominazione del datore di lavoro (EP2)</t>
  </si>
  <si>
    <t>REI Lab srl</t>
  </si>
  <si>
    <t>EP15</t>
  </si>
  <si>
    <t>Reggio Nell’Emilia</t>
  </si>
  <si>
    <t>EP16</t>
  </si>
  <si>
    <t>EP17</t>
  </si>
  <si>
    <t>2 Piccola impresa (&lt; 50 dipendenti)</t>
  </si>
  <si>
    <t>EP18</t>
  </si>
  <si>
    <t>Ricerca ed Innovazione – Laboratorio di Prova</t>
  </si>
  <si>
    <t>EP19</t>
  </si>
  <si>
    <t>Privato</t>
  </si>
  <si>
    <t>EP20</t>
  </si>
  <si>
    <t>EP21</t>
  </si>
  <si>
    <t>Direttore Generale del laboratorio di prova accreditato ACCREDIA EN ISO 17025</t>
  </si>
  <si>
    <t>EP22</t>
  </si>
  <si>
    <t>EP23</t>
  </si>
  <si>
    <t>01/01/2017</t>
  </si>
  <si>
    <t>EP24</t>
  </si>
  <si>
    <t>EP25</t>
  </si>
  <si>
    <t>Denominazione del datore di lavoro (EP3)</t>
  </si>
  <si>
    <t xml:space="preserve">Fondazione REI </t>
  </si>
  <si>
    <t>EP26</t>
  </si>
  <si>
    <t>EP27</t>
  </si>
  <si>
    <t>EP28</t>
  </si>
  <si>
    <t>1 Micro impresa (&lt; 10 dipendenti)</t>
  </si>
  <si>
    <t>EP29</t>
  </si>
  <si>
    <t>Technology Transfer</t>
  </si>
  <si>
    <t>EP30</t>
  </si>
  <si>
    <t>EP31</t>
  </si>
  <si>
    <t>EP32</t>
  </si>
  <si>
    <t>Direttore Generale della Fondazione con responsabilità sulla gestione del Tecnopolo di Reggio Emilia.</t>
  </si>
  <si>
    <t>EP33</t>
  </si>
  <si>
    <t>Direttore Generale</t>
  </si>
  <si>
    <t>EP34</t>
  </si>
  <si>
    <t>01/01/1997</t>
  </si>
  <si>
    <t>EP35</t>
  </si>
  <si>
    <t>EP36</t>
  </si>
  <si>
    <t>Denominazione del datore di lavoro (EP4)</t>
  </si>
  <si>
    <t>EP37</t>
  </si>
  <si>
    <t>EP38</t>
  </si>
  <si>
    <t>EP39</t>
  </si>
  <si>
    <t>EP40</t>
  </si>
  <si>
    <t>Consulenza all’innovazione</t>
  </si>
  <si>
    <t>EP41</t>
  </si>
  <si>
    <t>EP42</t>
  </si>
  <si>
    <t>EP43</t>
  </si>
  <si>
    <t xml:space="preserve">Consulenza all’Innovazione </t>
  </si>
  <si>
    <t>EP44</t>
  </si>
  <si>
    <t>Fondatore e libero professionista</t>
  </si>
  <si>
    <t>EP45</t>
  </si>
  <si>
    <t>07/07/1987</t>
  </si>
  <si>
    <t>EP46</t>
  </si>
  <si>
    <t>30/11/1996</t>
  </si>
  <si>
    <t>EP47</t>
  </si>
  <si>
    <t>Denominazione del datore di lavoro (EP5)</t>
  </si>
  <si>
    <t>Accenture Spa (già Arthur Andersen – Andersen Consulting)</t>
  </si>
  <si>
    <t>EP48</t>
  </si>
  <si>
    <t>Bologna</t>
  </si>
  <si>
    <t>EP49</t>
  </si>
  <si>
    <t>BO</t>
  </si>
  <si>
    <t>EP50</t>
  </si>
  <si>
    <t>4 Grande impresa o multinazionale</t>
  </si>
  <si>
    <t>EP51</t>
  </si>
  <si>
    <t xml:space="preserve">Consulenza di direzione e di sistemi informativi </t>
  </si>
  <si>
    <t>EP52</t>
  </si>
  <si>
    <t>EP53</t>
  </si>
  <si>
    <t>EP54</t>
  </si>
  <si>
    <t>Business Consulting manager nella divisione Industrie Manifatturiere</t>
  </si>
  <si>
    <t>EP55</t>
  </si>
  <si>
    <t>Project Manager / Dirigente</t>
  </si>
  <si>
    <t>EP56</t>
  </si>
  <si>
    <t>EP57</t>
  </si>
  <si>
    <t>EP58</t>
  </si>
  <si>
    <t>Denominazione del datore di lavoro (EP6)</t>
  </si>
  <si>
    <t>EP59</t>
  </si>
  <si>
    <t>EP60</t>
  </si>
  <si>
    <t>EP61</t>
  </si>
  <si>
    <t>EP62</t>
  </si>
  <si>
    <t>EP63</t>
  </si>
  <si>
    <t>EP64</t>
  </si>
  <si>
    <t>EP65</t>
  </si>
  <si>
    <t>EP66</t>
  </si>
  <si>
    <t>EP67</t>
  </si>
  <si>
    <t>EP68</t>
  </si>
  <si>
    <t>EP69</t>
  </si>
  <si>
    <t>Denominazione del datore di lavoro (EP7)</t>
  </si>
  <si>
    <t>EP70</t>
  </si>
  <si>
    <t>EP71</t>
  </si>
  <si>
    <t>EP72</t>
  </si>
  <si>
    <t>EP73</t>
  </si>
  <si>
    <t>EP74</t>
  </si>
  <si>
    <t>EP75</t>
  </si>
  <si>
    <t>EP76</t>
  </si>
  <si>
    <t>EP77</t>
  </si>
  <si>
    <t>EP78</t>
  </si>
  <si>
    <t>EP79</t>
  </si>
  <si>
    <t>EP80</t>
  </si>
  <si>
    <t>Denominazione del datore di lavoro (EP8)</t>
  </si>
  <si>
    <t>EP81</t>
  </si>
  <si>
    <t>EP82</t>
  </si>
  <si>
    <t>EP83</t>
  </si>
  <si>
    <t>EP84</t>
  </si>
  <si>
    <t>EP85</t>
  </si>
  <si>
    <t>EP86</t>
  </si>
  <si>
    <t>EP87</t>
  </si>
  <si>
    <t>EP88</t>
  </si>
  <si>
    <t>EP89</t>
  </si>
  <si>
    <t>EP90</t>
  </si>
  <si>
    <t>EP91</t>
  </si>
  <si>
    <t>Denominazione del datore di lavoro (EP9)</t>
  </si>
  <si>
    <t>EP92</t>
  </si>
  <si>
    <t>EP93</t>
  </si>
  <si>
    <t>EP94</t>
  </si>
  <si>
    <t>EP95</t>
  </si>
  <si>
    <t>EP96</t>
  </si>
  <si>
    <t>EP97</t>
  </si>
  <si>
    <t>EP98</t>
  </si>
  <si>
    <t>EP99</t>
  </si>
  <si>
    <t>EP100</t>
  </si>
  <si>
    <t>EP101</t>
  </si>
  <si>
    <t>EP102</t>
  </si>
  <si>
    <t>Denominazione del datore di lavoro (EP10)</t>
  </si>
  <si>
    <t>EP103</t>
  </si>
  <si>
    <t>EP104</t>
  </si>
  <si>
    <t>EP105</t>
  </si>
  <si>
    <t>EP106</t>
  </si>
  <si>
    <t>EP107</t>
  </si>
  <si>
    <t>EP108</t>
  </si>
  <si>
    <t>EP109</t>
  </si>
  <si>
    <t>EP110</t>
  </si>
  <si>
    <t>ESPERIENZE DI VALUTAZIONE</t>
  </si>
  <si>
    <t>EV00</t>
  </si>
  <si>
    <t>8. ESPERIENZE DI VALUTAZIONE</t>
  </si>
  <si>
    <t>Descrivere un massimo di tre pregresse esperienze di valutazione tecnica di progetti presentati in esito a bandi pubblici (regionali, nazionali o internazionali).</t>
  </si>
  <si>
    <t>EV01</t>
  </si>
  <si>
    <t>Ente promotore</t>
  </si>
  <si>
    <t>Ministry of Education and Religious Affairs, General Secretariat for Research and Technology</t>
  </si>
  <si>
    <t>EV02</t>
  </si>
  <si>
    <t>Ambito</t>
  </si>
  <si>
    <t>2 Nazionale</t>
  </si>
  <si>
    <t>EV03</t>
  </si>
  <si>
    <t>Tematica</t>
  </si>
  <si>
    <t>1 Innovazione e competitività</t>
  </si>
  <si>
    <t>EV04</t>
  </si>
  <si>
    <t>Bando / Misura specifica (BP1)</t>
  </si>
  <si>
    <t>Programme area “Research within Priority Sectors” of the EEA Financial Mechanism 2009-2014 call for proposals launched, in 2014</t>
  </si>
  <si>
    <t>EV05</t>
  </si>
  <si>
    <t>Descrizione del Bando / Misura specifica</t>
  </si>
  <si>
    <t>EV06</t>
  </si>
  <si>
    <t>Anno</t>
  </si>
  <si>
    <t>2015</t>
  </si>
  <si>
    <t>EV07</t>
  </si>
  <si>
    <t>Numero di progetti valutati</t>
  </si>
  <si>
    <t>1 Fino a 10</t>
  </si>
  <si>
    <t>EV08</t>
  </si>
  <si>
    <t>Investimento medio del singolo progetto</t>
  </si>
  <si>
    <t>2 Da 50.000 a 200.000 Euro</t>
  </si>
  <si>
    <t>EV09</t>
  </si>
  <si>
    <t>DG CONNECT – EU COMMISSION</t>
  </si>
  <si>
    <t>EV10</t>
  </si>
  <si>
    <t>3 Internazionale</t>
  </si>
  <si>
    <t>EV11</t>
  </si>
  <si>
    <t>2 Ricerca industriale e sviluppo sperimentale</t>
  </si>
  <si>
    <t>EV12</t>
  </si>
  <si>
    <t>Bando / Misura specifica (BP2)</t>
  </si>
  <si>
    <t xml:space="preserve">FET OPEN </t>
  </si>
  <si>
    <t>EV13</t>
  </si>
  <si>
    <t>Future Emerging Technologies -  Expert Reviewer</t>
  </si>
  <si>
    <t>EV14</t>
  </si>
  <si>
    <t>2017 – 2018</t>
  </si>
  <si>
    <t>EV15</t>
  </si>
  <si>
    <t>EV16</t>
  </si>
  <si>
    <t>5 Da 1.000.000 a 5.000.000 Euro</t>
  </si>
  <si>
    <t>EV17</t>
  </si>
  <si>
    <t>EV18</t>
  </si>
  <si>
    <t>EV19</t>
  </si>
  <si>
    <t>EV20</t>
  </si>
  <si>
    <t>Bando / Misura specifica (BP3)</t>
  </si>
  <si>
    <t>EV21</t>
  </si>
  <si>
    <t>EV22</t>
  </si>
  <si>
    <t>EV23</t>
  </si>
  <si>
    <t>EV24</t>
  </si>
  <si>
    <t>MOTIVAZIONI</t>
  </si>
  <si>
    <t>MO00</t>
  </si>
  <si>
    <t>11. MOTIVAZIONI PER LA MACRO-AREA PRINCIPALE</t>
  </si>
  <si>
    <t>MO01</t>
  </si>
  <si>
    <t>MO02</t>
  </si>
  <si>
    <t>MO03</t>
  </si>
  <si>
    <t>MO04</t>
  </si>
  <si>
    <t>MO05</t>
  </si>
  <si>
    <t>LAU1</t>
  </si>
  <si>
    <t>MO06</t>
  </si>
  <si>
    <t>LAU2</t>
  </si>
  <si>
    <t>MO07</t>
  </si>
  <si>
    <t>DOT</t>
  </si>
  <si>
    <t>MO08</t>
  </si>
  <si>
    <t>MAS</t>
  </si>
  <si>
    <r>
      <rPr>
        <i/>
        <sz val="10"/>
        <color rgb="FF000000"/>
        <rFont val="Arial"/>
        <family val="2"/>
        <charset val="1"/>
      </rPr>
      <t xml:space="preserve">Motivare come il </t>
    </r>
    <r>
      <rPr>
        <sz val="10"/>
        <color rgb="FF000000"/>
        <rFont val="Arial"/>
        <family val="2"/>
        <charset val="1"/>
      </rPr>
      <t>cursus studiorum</t>
    </r>
    <r>
      <rPr>
        <i/>
        <sz val="10"/>
        <color rgb="FF000000"/>
        <rFont val="Arial"/>
        <family val="2"/>
        <charset val="1"/>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</si>
  <si>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MO14</t>
  </si>
  <si>
    <r>
      <rPr>
        <b/>
        <sz val="10"/>
        <color rgb="FF000000"/>
        <rFont val="Arial"/>
        <family val="2"/>
        <charset val="1"/>
      </rPr>
      <t xml:space="preserve">Motivazioni </t>
    </r>
    <r>
      <rPr>
        <b/>
        <i/>
        <sz val="10"/>
        <color rgb="FF000000"/>
        <rFont val="Arial"/>
        <family val="2"/>
        <charset val="1"/>
      </rPr>
      <t>cursus studiorum</t>
    </r>
  </si>
  <si>
    <t>MO15</t>
  </si>
  <si>
    <t>EP1</t>
  </si>
  <si>
    <t>MO16</t>
  </si>
  <si>
    <t>EP2</t>
  </si>
  <si>
    <t>MO17</t>
  </si>
  <si>
    <t>EP3</t>
  </si>
  <si>
    <t>MO18</t>
  </si>
  <si>
    <t>EP4</t>
  </si>
  <si>
    <t>MO19</t>
  </si>
  <si>
    <t>EP5</t>
  </si>
  <si>
    <t>MO20</t>
  </si>
  <si>
    <t>EP6</t>
  </si>
  <si>
    <t>MO21</t>
  </si>
  <si>
    <t>EP7</t>
  </si>
  <si>
    <t>MO22</t>
  </si>
  <si>
    <t>EP8</t>
  </si>
  <si>
    <t>MO23</t>
  </si>
  <si>
    <t>EP9</t>
  </si>
  <si>
    <t>MO24</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</si>
  <si>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</si>
  <si>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t>MO30</t>
  </si>
  <si>
    <t>Motivazioni esperienze professionali</t>
  </si>
  <si>
    <t>12. MOTIVAZIONI PER LA MACRO-AREA SECONDARIA</t>
  </si>
  <si>
    <t>MO31</t>
  </si>
  <si>
    <t>MO32</t>
  </si>
  <si>
    <t>MO33</t>
  </si>
  <si>
    <t>MO34</t>
  </si>
  <si>
    <t>MO35</t>
  </si>
  <si>
    <t>MO36</t>
  </si>
  <si>
    <t>MO37</t>
  </si>
  <si>
    <t>MO38</t>
  </si>
  <si>
    <r>
      <rPr>
        <i/>
        <sz val="10"/>
        <color rgb="FF000000"/>
        <rFont val="Arial"/>
        <family val="2"/>
        <charset val="1"/>
      </rPr>
      <t xml:space="preserve">Motivare come il </t>
    </r>
    <r>
      <rPr>
        <sz val="10"/>
        <color rgb="FF000000"/>
        <rFont val="Arial"/>
        <family val="2"/>
        <charset val="1"/>
      </rPr>
      <t>cursus studiorum</t>
    </r>
    <r>
      <rPr>
        <i/>
        <sz val="10"/>
        <color rgb="FF000000"/>
        <rFont val="Arial"/>
        <family val="2"/>
        <charset val="1"/>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</si>
  <si>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MO44</t>
  </si>
  <si>
    <t>MO45</t>
  </si>
  <si>
    <t>MO46</t>
  </si>
  <si>
    <t>MO47</t>
  </si>
  <si>
    <t>MO48</t>
  </si>
  <si>
    <t>MO49</t>
  </si>
  <si>
    <t>MO50</t>
  </si>
  <si>
    <t>MO51</t>
  </si>
  <si>
    <t>MO52</t>
  </si>
  <si>
    <t>MO53</t>
  </si>
  <si>
    <t>MO54</t>
  </si>
  <si>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</si>
  <si>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MO60</t>
  </si>
  <si>
    <t>Macro-aree</t>
  </si>
  <si>
    <t>Sotto-aree</t>
  </si>
  <si>
    <t>Lingue</t>
  </si>
  <si>
    <t>Laurea</t>
  </si>
  <si>
    <t>Dimensione e tipo</t>
  </si>
  <si>
    <t>Livello progetto</t>
  </si>
  <si>
    <t>AEROSPAZIO</t>
  </si>
  <si>
    <t>AS1 Piattaforme aeronautiche del futuro</t>
  </si>
  <si>
    <t>F</t>
  </si>
  <si>
    <t>2 Elementare</t>
  </si>
  <si>
    <t>1 Interno al datore di lavoro/cliente</t>
  </si>
  <si>
    <t>AGROALIMENTARE</t>
  </si>
  <si>
    <t xml:space="preserve">AS2 Sistemi ed equipaggiamenti innovativi </t>
  </si>
  <si>
    <t>5 Sufficiente</t>
  </si>
  <si>
    <t>Specialistica</t>
  </si>
  <si>
    <t>2 Partnership locale</t>
  </si>
  <si>
    <t>ECOINDUSTRIA</t>
  </si>
  <si>
    <t xml:space="preserve">AS3 Applicazioni e tecnologie dallo spazio per la società </t>
  </si>
  <si>
    <t>3 Partnership nazionale</t>
  </si>
  <si>
    <t>INDUSTRIE_CREATIVE_E_CULTURALI</t>
  </si>
  <si>
    <t xml:space="preserve">AS4 Sviluppo e Innovazione Tecnologica per lo Spazio </t>
  </si>
  <si>
    <t>9 Madrelingua equivalente</t>
  </si>
  <si>
    <t>4 Partnership internazionale</t>
  </si>
  <si>
    <t>INDUSTRIA_DELLA_SALUTE</t>
  </si>
  <si>
    <t xml:space="preserve">AS5 Protezione nello spazio e dallo spazio </t>
  </si>
  <si>
    <t>5 Ente pubblico</t>
  </si>
  <si>
    <t>AS6 Nuove piattaforme tra la terra e lo spazio</t>
  </si>
  <si>
    <t>6 Università o centro di ricerca pubblico</t>
  </si>
  <si>
    <t>Durata progetto</t>
  </si>
  <si>
    <t>MOBILITÀ_SOSTENIBILE</t>
  </si>
  <si>
    <t>AG1 Sistemi produttivi per la sostenibilità delle biorisorse</t>
  </si>
  <si>
    <t>1 Regionale</t>
  </si>
  <si>
    <t>7 Università o centro di ricerca privato</t>
  </si>
  <si>
    <t>1 Fino a 6 mesi</t>
  </si>
  <si>
    <t>SMART_CITIES_AND_COMMUNITIES</t>
  </si>
  <si>
    <t>AG2 Ingredienti sostenibili per un’industria alimentare competitiva</t>
  </si>
  <si>
    <t>2 Da 6 mesi a 1 anno</t>
  </si>
  <si>
    <t>TECNOLOGIE_INDUSTRIALI_ABILITANTI</t>
  </si>
  <si>
    <t>AG3 Alimenti sicuri per un consumo sostenibile</t>
  </si>
  <si>
    <t>Pubblicazioni</t>
  </si>
  <si>
    <t>3 Da 1 a 2 anni</t>
  </si>
  <si>
    <t>TECNOLOGIE_DIGITALI_E_CIBERNETICHE</t>
  </si>
  <si>
    <t>AG4 Alimenti ad alta efficienza nutrizionale</t>
  </si>
  <si>
    <t>1 Articolo su giornale o rivista non specialistica</t>
  </si>
  <si>
    <t>4 Da 2 a 5 anni</t>
  </si>
  <si>
    <t>AE1 Generazione e gestione distribuita dell’energia</t>
  </si>
  <si>
    <t>Pubblico/Privato</t>
  </si>
  <si>
    <t>2 Articolo su rivista specialistica</t>
  </si>
  <si>
    <t>5 Oltre 5 anni</t>
  </si>
  <si>
    <t>AE2 Evoluzione tecnologica delle fonti rinnovabili</t>
  </si>
  <si>
    <t>3 Volume collettivo</t>
  </si>
  <si>
    <t>AE3 Sistemi di accumulo di energia</t>
  </si>
  <si>
    <t>4 Volume proprio</t>
  </si>
  <si>
    <t>Partecipanti progetto</t>
  </si>
  <si>
    <t>AE4 Infrastrutture per la mobilità elettrica</t>
  </si>
  <si>
    <t>1 Uno</t>
  </si>
  <si>
    <t>AE5 Illuminazione intelligente</t>
  </si>
  <si>
    <t>Riferimento</t>
  </si>
  <si>
    <t>2 Da due a cinque</t>
  </si>
  <si>
    <t>AE6 Tecnologie e materiali del sistema dell’edilizia</t>
  </si>
  <si>
    <t>3 Da sei a dieci</t>
  </si>
  <si>
    <t>AE7 Tecnologie per la gestione, il monitoraggio e il trattamento dell’acqua, dell’aria e dei rifiuti</t>
  </si>
  <si>
    <t>4 Oltre 10</t>
  </si>
  <si>
    <t>CV1 Processi catalitici sostenibili per applicazioni industriali (chimica sostenibile)</t>
  </si>
  <si>
    <t>CV2 Creazione di bioraffinerie per la produzione integrata di prodotti a valore aggiunto da colture no food e da biomasse di scarto (bioeconomia)</t>
  </si>
  <si>
    <t>Numero progetti</t>
  </si>
  <si>
    <t>Budget progetto</t>
  </si>
  <si>
    <t>CV3 Bioeconomia del futuro</t>
  </si>
  <si>
    <t>1 Fino a 50.000 Euro</t>
  </si>
  <si>
    <t>ICC1 Digitalizzazione, rilievo 3D e realtà virtuale</t>
  </si>
  <si>
    <t>2 Da 11 a 25</t>
  </si>
  <si>
    <t>ICC2 Conservazione e manutenzione dei beni culturali e del patrimonio artistico</t>
  </si>
  <si>
    <t>3 Da 26 a 50</t>
  </si>
  <si>
    <t>3 Da 200.000 a 500.000 Euro</t>
  </si>
  <si>
    <t>ICC3 Strumentazione e sensoristica per la diagnostica e la sicurezza dei Beni Culturali</t>
  </si>
  <si>
    <t>4 Da 51 a 100</t>
  </si>
  <si>
    <t>4 Da 500.000 a 1.000.000 Euro</t>
  </si>
  <si>
    <t>ICC4 Moda e Design</t>
  </si>
  <si>
    <t>5 Oltre 100</t>
  </si>
  <si>
    <t>ICC5 Esperienze coinvolgenti, sicure e partecipative dei contenuti digitali</t>
  </si>
  <si>
    <t>6 Oltre 5.000.000 Euro</t>
  </si>
  <si>
    <t>IS1 Benessere</t>
  </si>
  <si>
    <t>IS2 Prevenzione</t>
  </si>
  <si>
    <t>Ruolo progetto</t>
  </si>
  <si>
    <t>IS3 Invecchiamento attivo</t>
  </si>
  <si>
    <t>1 Membro del team di progetto</t>
  </si>
  <si>
    <t>IS4 Disabilità e riabilitazione</t>
  </si>
  <si>
    <t>2 Responsabile amministrativo del singolo partecipante</t>
  </si>
  <si>
    <t>IS5 Diagnostica</t>
  </si>
  <si>
    <t>3 Responsabile amministrativo dell'intero progetto</t>
  </si>
  <si>
    <t>IS6 Nuovi approcci terapeutici</t>
  </si>
  <si>
    <t>4 Responsabile tecnico del singolo partecipante</t>
  </si>
  <si>
    <t>5 Responsabile tecnico dell'intero progetto</t>
  </si>
  <si>
    <t>6 Project Manager del singolo partecipante</t>
  </si>
  <si>
    <t>MA3 Sistemi di produzione ad alta efficienza</t>
  </si>
  <si>
    <t>7 Project Manager dell'intero progetto</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</si>
  <si>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</si>
  <si>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</si>
  <si>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</si>
  <si>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</si>
  <si>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</si>
  <si>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</si>
  <si>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</si>
  <si>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</si>
  <si>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</si>
  <si>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</si>
  <si>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</si>
  <si>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</si>
  <si>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</si>
  <si>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</si>
  <si>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</si>
  <si>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</si>
  <si>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</si>
  <si>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</si>
  <si>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</si>
  <si>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</si>
  <si>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</si>
  <si>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TDC1 Intelligenza artificiale</t>
  </si>
  <si>
    <t>TDC2 Difesa cibernetica e sicurezza informatica</t>
  </si>
  <si>
    <t>TDC3 Infrastrutture e piattaforme digitali</t>
  </si>
  <si>
    <t>CI2 Internazionalizzazione d’impresa</t>
  </si>
  <si>
    <t>CI5 Innovazione sociale</t>
  </si>
  <si>
    <t>Provincia di nascita</t>
  </si>
  <si>
    <t>Data di nascita</t>
  </si>
  <si>
    <t>Provincia di residenza</t>
  </si>
  <si>
    <t>Provincia di domicilio</t>
  </si>
  <si>
    <t>Partita IVA</t>
  </si>
  <si>
    <t>Intestatario partita IVA</t>
  </si>
  <si>
    <t>LAU1 / Tipo laurea</t>
  </si>
  <si>
    <t>LAU1 / Conseguita nel</t>
  </si>
  <si>
    <t>LAU1 / Presso</t>
  </si>
  <si>
    <t>LAU1 / Titolo della tesi</t>
  </si>
  <si>
    <t>LAU1 / Voto conseguito</t>
  </si>
  <si>
    <t>LAU1.1 / Conseguita nel</t>
  </si>
  <si>
    <t>LAU1.1 / Presso</t>
  </si>
  <si>
    <t>LAU1.1 / Titolo della tesi</t>
  </si>
  <si>
    <t>LAU2 / Tipo laurea</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</si>
  <si>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</si>
  <si>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</si>
  <si>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</si>
  <si>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</si>
  <si>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</si>
  <si>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</si>
  <si>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</si>
  <si>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</si>
  <si>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</si>
  <si>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</si>
  <si>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</si>
  <si>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</si>
  <si>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</si>
  <si>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</si>
  <si>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</si>
  <si>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</si>
  <si>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</si>
  <si>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</si>
  <si>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</si>
  <si>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</si>
  <si>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</si>
  <si>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</si>
  <si>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</si>
  <si>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</si>
  <si>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</si>
  <si>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</si>
  <si>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</si>
  <si>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</si>
  <si>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</si>
  <si>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</si>
  <si>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</si>
  <si>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</si>
  <si>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</si>
  <si>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</si>
  <si>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</si>
  <si>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</si>
  <si>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</si>
  <si>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</si>
  <si>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</si>
  <si>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</si>
  <si>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</si>
  <si>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</si>
  <si>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</si>
  <si>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</si>
  <si>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</si>
  <si>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</si>
  <si>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</si>
  <si>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</si>
  <si>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</si>
  <si>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</si>
  <si>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</si>
  <si>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</si>
  <si>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</si>
  <si>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</si>
  <si>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</si>
  <si>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</si>
  <si>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</si>
  <si>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</si>
  <si>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</si>
  <si>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</si>
  <si>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</si>
  <si>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</si>
  <si>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</si>
  <si>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</si>
  <si>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</si>
  <si>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</si>
  <si>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</si>
  <si>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</si>
  <si>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</si>
  <si>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</si>
  <si>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</si>
  <si>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</si>
  <si>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</si>
  <si>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</si>
  <si>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</si>
  <si>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</si>
  <si>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</si>
  <si>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</si>
  <si>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</si>
  <si>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</si>
  <si>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</si>
  <si>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</si>
  <si>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</si>
  <si>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</si>
  <si>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</si>
  <si>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</si>
  <si>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</si>
  <si>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</si>
  <si>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</si>
  <si>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</si>
  <si>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</si>
  <si>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</si>
  <si>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</si>
  <si>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</si>
  <si>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</si>
  <si>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</si>
  <si>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</si>
  <si>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</si>
  <si>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</si>
  <si>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</si>
  <si>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</si>
  <si>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</si>
  <si>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</si>
  <si>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</si>
  <si>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</si>
  <si>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</si>
  <si>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</si>
  <si>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</si>
  <si>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</si>
  <si>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</si>
  <si>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</si>
  <si>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</si>
  <si>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</si>
  <si>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</si>
  <si>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</si>
  <si>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</si>
  <si>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</si>
  <si>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</si>
  <si>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Misura specifica (BP1)</t>
  </si>
  <si>
    <t>BP1 / Descrizione della misura specifica</t>
  </si>
  <si>
    <t>BP1 / Anno</t>
  </si>
  <si>
    <t>BP1 / Numero di progetti valutati</t>
  </si>
  <si>
    <t>BP1 / Investimento medio del singolo progetto</t>
  </si>
  <si>
    <t>BP2 / Ente promotore</t>
  </si>
  <si>
    <t>BP2 / Ambito</t>
  </si>
  <si>
    <t>BP2 / Tematica</t>
  </si>
  <si>
    <t>Misura specifica (BP2)</t>
  </si>
  <si>
    <t>BP2 / Descrizione della misura specifica</t>
  </si>
  <si>
    <t>BP2 / Anno</t>
  </si>
  <si>
    <t>BP2 / Numero di progetti valutati</t>
  </si>
  <si>
    <t>BP2 / Investimento medio del singolo progetto</t>
  </si>
  <si>
    <t>BP3 / Ente promotore</t>
  </si>
  <si>
    <t>BP3 / Ambito</t>
  </si>
  <si>
    <t>BP3 / Tematica</t>
  </si>
  <si>
    <t>Misura specifica (BP3)</t>
  </si>
  <si>
    <t>BP3 / Descrizione della misura specifica</t>
  </si>
  <si>
    <t>BP3 / Anno</t>
  </si>
  <si>
    <t>BP3 / Numero di progetti valutati</t>
  </si>
  <si>
    <t>BP3 / Investimento medio del singolo progetto</t>
  </si>
  <si>
    <t>MA1 / Motivazioni cursus studiorum</t>
  </si>
  <si>
    <t>MA1 / Motivazioni esperienze professionali</t>
  </si>
  <si>
    <t>MA2 / Motivazioni cursus studiorum</t>
  </si>
  <si>
    <t>MA2 / Motivazioni esperienze professionali</t>
  </si>
  <si>
    <t>EP1 L'esperienza di business innovation coaching con EASME sui progetti H2020 SME Instrument (oltre 15 progetti) mi permette di essere a contatto con progetti d'innovazione, anche su base internazionale. Il contatto con gli innovatori in impresa, durante le sessioni di coaching, mi permettono di cogliere quali sono i punti di forza e di debolezza dei progetti e delle persone che li realizzano. Questa esperienza è fondamentale per poter capire rapidamente se un progetto d'innovazione è ben congegnato, se il team ha le competenze adeguate, se la struttura aziendale è in grado di eseguir correttamente il progetto.  EP2 dirigo i) un laboratorio di prova ACCREDIA En ISO 17025  che svolge prove sulle direttive su EMC Compatibilità elettromagnetica e RED Radio Equipment Directive appartenente alla Rete HTN alta tecnologia della Regione E-R. Le imprese che incontro giornalmente eseguono prove sui loro progetti d'innovazione soprattutto in ambito elettronica, meccatronica ed automotive. Posso vedere in prima persona i progetti innovativi su cui lavorano le imprese, piccole e grandi e pertanto di avere un osservatorio privilegiato sui trend in atto nei settori indicati. I laboratori hanno circa 250 clienti attivi, prevalentemente da E-R e Lombardia. EP4 Studio Parmeggiani: oltre alle esperienze in atto (EP1 ed EP2) ho una precedente esperienza d'azienda iniziata come professionista fin dal 1997. Ho gestito numerosi progetti prima nell'ICT e nei sistemi gestionali e, dal 2007 più specificamente nell'innovazione.  EP5 ACCENTURE mi ha permesso di lavorare su grandi progetti di "gestione del cambiamento" e di ICT-Sistemi Informativi  anche a livello internazionale. L'esperienza è utile per le metodologie di lavoro acquisite. Posso capire se un progetto è ben organizzato, se è coerente con le capacità in azienda, se ha deliverables ben definite e se "le attività da svolgere" e le "date obiettivo" sono entrambi ben valutati.</t>
  </si>
  <si>
    <t>EP1 L'esperienza di business innovation coaching con EASME sui progetti H2020 SME Instrument (oltre 15 progetti) mi permette di essere a contatto con progetti d'innovazione, anche su base internazionale, che prevedono la creazione di una nuova business unit o di una startup. Vedo quindi business plan per innovazione e come gli imprenditori li stanno attuando. Grazie a quest'esperienza ho matutato buone capacità di analisi di business plans e posso capire  rapidamente se un progetto d'innovazione è ben congegnato, se il team ha le competenze adeguate, se la struttura aziendale è in grado di eseguir correttamente il progetto.  EP2 Fondazione REI www.reinnova.it centro per l'innovazione / tecnopolo a Reggio Emilia gestiscoun incubatore di nuova impresa. Grazie a due business plan competitions esamino oltre 100 business plan all'anno ed incontro diverse decine di team proponenti all'anno. EP5 ACCENTURE, la mia prima esperienza di lavoro mi ha permesso di lavorare su grandi progetti di "gestione del cambiamento" e di ICT-Sistemi Informativi dove ho partecipato a grandi progetti di cambiamento anche a livello internazionale. L'esperienza è utile per le metodologie di lavoro acquisite e per la conoscenza di come operano le grandi e le medie organizzazioni. Pertanto posso capire se un progetto è ben organizzato, se è coerente con le capacità in azienda, se ha deliverables ben definite e se "le attività da svolgere" e le "date obiettivo" sono entrambi ben valutati e raffigurati in un prospetto GANTT.</t>
  </si>
  <si>
    <t xml:space="preserve">La LAU1 mi permette di comprendere gli aspetti economico e finanziari di un progetto d'investimento e di valutare la coerenza fra attività, deliverables e risorse richieste. Possno inoltre valutare aspetti contrattuali (societari, d'acquisto, di gestione della proprietà intellettuale) collegati al progetto d'investimento. Il MAS, molto più recente rispetto alla LAU1 mi ha permesso di aggiornare la mia preparazione teorica e di introdurre nuove materie relative alla gestione aziendale.  Le competenze di tipo aziendalistico maturate in LAU1 e MAS sono state integrate da oltre 30 anni di esperienza in azienda dove ho potuto apprendere sul campo molti aspetti tecnici ed operativi.  </t>
  </si>
  <si>
    <t>La LAU1 mi permette di comprendere gli aspetti economico e finanziari di un business plan e di valutare la coerenza fra attività, deliverables e risorse richieste. Possno inoltre valutare aspetti contrattuali (societari, d'acquisto, di gestione della proprietà intellettuale) collegati al progetto d'impresa. Il MAS, molto più recente rispetto alla LAU1 mi ha permesso di aggiornare la mia preparazione teorica e di introdurre nuove materie relative alla gestione aziendale.  Le competenze di tipo aziendalistico maturate in LAU1 e MAS sono state integrate da oltre 30 anni di esperienza in azienda dove ho potuto apprendere sul campo molti aspetti tecnici ed operativi.  Questa esperienza mi permette di valutare anche i business model ipotizzati e la relativa fattibilità.</t>
  </si>
  <si>
    <t>1961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</si>
</sst>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rgb="FF000000"/>
      <name val="Calibri"/>
      <family val="2"/>
      <charset val="1"/>
    </font>
    <font>
      <i/>
      <sz val="8"/>
      <color rgb="FFC00000"/>
      <name val="Arial"/>
      <family val="2"/>
      <charset val="1"/>
    </font>
    <font>
      <sz val="10"/>
      <color rgb="FF000000"/>
      <name val="Arial"/>
      <family val="2"/>
      <charset val="1"/>
    </font>
    <font>
      <b/>
      <sz val="10"/>
      <color rgb="FF000000"/>
      <name val="Arial"/>
      <family val="2"/>
      <charset val="1"/>
    </font>
    <font>
      <b/>
      <sz val="13"/>
      <color rgb="FF000000"/>
      <name val="Arial"/>
      <family val="2"/>
      <charset val="1"/>
    </font>
    <font>
      <b/>
      <sz val="16"/>
      <color rgb="FFFFFFFF"/>
      <name val="Arial"/>
      <family val="2"/>
      <charset val="1"/>
    </font>
    <font>
      <b/>
      <i/>
      <sz val="10"/>
      <color rgb="FF000000"/>
      <name val="Arial"/>
      <family val="2"/>
      <charset val="1"/>
    </font>
    <font>
      <i/>
      <sz val="10"/>
      <color rgb="FF000000"/>
      <name val="Arial"/>
      <family val="2"/>
      <charset val="1"/>
    </font>
    <font>
      <b/>
      <i/>
      <u/>
      <sz val="10"/>
      <color rgb="FF000000"/>
      <name val="Arial"/>
      <family val="2"/>
      <charset val="1"/>
    </font>
    <font>
      <sz val="9"/>
      <color rgb="FF000000"/>
      <name val="Tahoma"/>
      <family val="2"/>
      <charset val="1"/>
    </font>
    <font>
      <b/>
      <sz val="9"/>
      <color rgb="FF000000"/>
      <name val="Tahoma"/>
      <family val="2"/>
      <charset val="1"/>
    </font>
    <font>
      <sz val="18"/>
      <name val="Times New Roman"/>
      <family val="1"/>
    </font>
    <font>
      <sz val="16"/>
      <name val="Times New Roman"/>
      <family val="1"/>
    </font>
    <font>
      <sz val="10"/>
      <color rgb="FF000000"/>
      <name val="Arial"/>
      <family val="2"/>
    </font>
    <font>
      <sz val="11"/>
      <name val="Calibri"/>
      <family val="1"/>
    </font>
    <font>
      <b/>
      <strike/>
      <sz val="10"/>
      <color rgb="FF000000"/>
      <name val="Arial"/>
      <family val="2"/>
      <charset val="1"/>
    </font>
    <font>
      <strike/>
      <sz val="10"/>
      <color rgb="FF000000"/>
      <name val="Arial"/>
      <family val="2"/>
      <charset val="1"/>
    </font>
  </fonts>
  <fills count="6">
    <fill>
      <patternFill patternType="none"/>
    </fill>
    <fill>
      <patternFill patternType="gray125"/>
    </fill>
    <fill>
      <patternFill patternType="solid">
        <fgColor rgb="FFFFFF99"/>
        <bgColor rgb="FFFFFFCC"/>
      </patternFill>
    </fill>
    <fill>
      <patternFill patternType="solid">
        <fgColor rgb="FFCCFFCC"/>
        <bgColor rgb="FFCCFFFF"/>
      </patternFill>
    </fill>
    <fill>
      <patternFill patternType="solid">
        <fgColor rgb="FFFFCCFF"/>
        <bgColor rgb="FFFFCC99"/>
      </patternFill>
    </fill>
    <fill>
      <patternFill patternType="solid">
        <fgColor rgb="FF1F497D"/>
        <bgColor rgb="FF003366"/>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1" fillId="0" borderId="0" xfId="0" applyFont="1" applyAlignment="1" applyProtection="1">
      <alignment horizontal="center" vertical="center"/>
    </xf>
    <xf numFmtId="0" fontId="2" fillId="0" borderId="0" xfId="0" applyFont="1" applyAlignment="1" applyProtection="1">
      <alignment vertical="center"/>
    </xf>
    <xf numFmtId="49" fontId="1" fillId="0" borderId="0" xfId="0" applyNumberFormat="1" applyFont="1" applyAlignment="1" applyProtection="1">
      <alignment horizontal="center" vertical="center"/>
    </xf>
    <xf numFmtId="49" fontId="2" fillId="0" borderId="0" xfId="0" applyNumberFormat="1" applyFont="1" applyAlignment="1" applyProtection="1">
      <alignment vertical="center"/>
    </xf>
    <xf numFmtId="49" fontId="3" fillId="0" borderId="0" xfId="0" applyNumberFormat="1" applyFont="1" applyAlignment="1" applyProtection="1">
      <alignment vertical="center"/>
    </xf>
    <xf numFmtId="49" fontId="2" fillId="2" borderId="0" xfId="0" applyNumberFormat="1" applyFont="1" applyFill="1" applyAlignment="1" applyProtection="1">
      <alignment vertical="center"/>
    </xf>
    <xf numFmtId="49" fontId="2" fillId="3" borderId="0" xfId="0" applyNumberFormat="1" applyFont="1" applyFill="1" applyAlignment="1" applyProtection="1">
      <alignment vertical="center"/>
    </xf>
    <xf numFmtId="49" fontId="2" fillId="4" borderId="0" xfId="0" applyNumberFormat="1" applyFont="1" applyFill="1" applyAlignment="1" applyProtection="1">
      <alignment vertical="center"/>
    </xf>
    <xf numFmtId="49" fontId="2" fillId="4" borderId="1"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protection locked="0"/>
    </xf>
    <xf numFmtId="49" fontId="2" fillId="3" borderId="1" xfId="0" applyNumberFormat="1" applyFont="1" applyFill="1" applyBorder="1" applyAlignment="1" applyProtection="1">
      <alignment vertical="center"/>
      <protection locked="0"/>
    </xf>
    <xf numFmtId="49" fontId="1" fillId="0" borderId="0" xfId="0" applyNumberFormat="1" applyFont="1" applyAlignment="1" applyProtection="1">
      <alignment horizontal="center" vertical="top"/>
    </xf>
    <xf numFmtId="49" fontId="3" fillId="0" borderId="0" xfId="0" applyNumberFormat="1" applyFont="1" applyAlignment="1" applyProtection="1">
      <alignment vertical="top"/>
    </xf>
    <xf numFmtId="0" fontId="2" fillId="2" borderId="1" xfId="0" applyFont="1" applyFill="1" applyBorder="1" applyAlignment="1" applyProtection="1">
      <alignment vertical="top" wrapText="1"/>
      <protection locked="0"/>
    </xf>
    <xf numFmtId="49" fontId="7" fillId="0" borderId="0" xfId="0" applyNumberFormat="1" applyFont="1" applyAlignment="1" applyProtection="1">
      <alignment vertical="center"/>
    </xf>
    <xf numFmtId="0" fontId="2" fillId="3" borderId="1" xfId="0" applyFont="1" applyFill="1" applyBorder="1" applyAlignment="1" applyProtection="1">
      <alignment vertical="top" wrapText="1"/>
      <protection locked="0"/>
    </xf>
    <xf numFmtId="0" fontId="11" fillId="3" borderId="1" xfId="0" applyFont="1" applyFill="1" applyBorder="1" applyAlignment="1" applyProtection="1">
      <alignment vertical="top" wrapText="1"/>
      <protection locked="0"/>
    </xf>
    <xf numFmtId="14" fontId="2" fillId="2" borderId="1" xfId="0" applyNumberFormat="1" applyFont="1" applyFill="1" applyBorder="1" applyAlignment="1" applyProtection="1">
      <alignment horizontal="right" vertical="center"/>
      <protection locked="0"/>
    </xf>
    <xf numFmtId="49" fontId="2" fillId="0" borderId="0" xfId="0" applyNumberFormat="1" applyFont="1" applyAlignment="1" applyProtection="1">
      <alignment vertical="top"/>
    </xf>
    <xf numFmtId="0" fontId="2" fillId="0" borderId="0" xfId="0" applyFont="1" applyAlignment="1" applyProtection="1">
      <alignment vertical="top"/>
    </xf>
    <xf numFmtId="0" fontId="13" fillId="2" borderId="1" xfId="0" applyFont="1" applyFill="1" applyBorder="1" applyAlignment="1" applyProtection="1">
      <alignment vertical="top" wrapText="1"/>
      <protection locked="0"/>
    </xf>
    <xf numFmtId="14" fontId="2" fillId="3" borderId="1" xfId="0" applyNumberFormat="1" applyFont="1" applyFill="1" applyBorder="1" applyAlignment="1" applyProtection="1">
      <alignment horizontal="right" vertical="center"/>
      <protection locked="0"/>
    </xf>
    <xf numFmtId="49" fontId="2" fillId="3" borderId="1" xfId="0" applyNumberFormat="1" applyFont="1" applyFill="1" applyBorder="1" applyAlignment="1" applyProtection="1">
      <alignment horizontal="right" vertical="center"/>
      <protection locked="0"/>
    </xf>
    <xf numFmtId="0" fontId="13" fillId="3" borderId="1" xfId="0" applyFont="1" applyFill="1" applyBorder="1" applyAlignment="1" applyProtection="1">
      <alignment vertical="top" wrapText="1"/>
      <protection locked="0"/>
    </xf>
    <xf numFmtId="49" fontId="14" fillId="3" borderId="1" xfId="0" applyNumberFormat="1" applyFont="1" applyFill="1" applyBorder="1" applyAlignment="1" applyProtection="1">
      <alignment vertical="center"/>
      <protection locked="0"/>
    </xf>
    <xf numFmtId="49" fontId="3" fillId="0" borderId="0" xfId="0" applyNumberFormat="1" applyFont="1" applyAlignment="1" applyProtection="1">
      <alignment vertical="top" wrapText="1"/>
    </xf>
    <xf numFmtId="0" fontId="2" fillId="0" borderId="0" xfId="0" applyFont="1" applyAlignment="1">
      <alignment vertical="center"/>
    </xf>
    <xf numFmtId="0" fontId="3"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49" fontId="3" fillId="0" borderId="0" xfId="0" applyNumberFormat="1" applyFont="1" applyAlignment="1">
      <alignment vertical="center"/>
    </xf>
    <xf numFmtId="49" fontId="3" fillId="0" borderId="0" xfId="0" applyNumberFormat="1" applyFont="1" applyAlignment="1">
      <alignment vertical="top"/>
    </xf>
    <xf numFmtId="49" fontId="3" fillId="0" borderId="0" xfId="0" applyNumberFormat="1" applyFont="1" applyAlignment="1">
      <alignment vertical="top" wrapText="1"/>
    </xf>
    <xf numFmtId="0" fontId="4" fillId="0" borderId="0" xfId="0" applyFont="1" applyBorder="1" applyAlignment="1" applyProtection="1">
      <alignment vertical="center"/>
    </xf>
    <xf numFmtId="49" fontId="5" fillId="5" borderId="0" xfId="0" applyNumberFormat="1" applyFont="1" applyFill="1" applyBorder="1" applyAlignment="1" applyProtection="1">
      <alignment vertical="center"/>
    </xf>
    <xf numFmtId="0" fontId="7" fillId="0" borderId="0" xfId="0" applyFont="1" applyBorder="1" applyAlignment="1" applyProtection="1">
      <alignment horizontal="justify" vertical="center" wrapText="1"/>
    </xf>
    <xf numFmtId="49" fontId="4" fillId="0" borderId="0" xfId="0" applyNumberFormat="1" applyFont="1" applyBorder="1" applyAlignment="1" applyProtection="1">
      <alignment vertical="center"/>
    </xf>
    <xf numFmtId="0" fontId="7" fillId="0" borderId="0" xfId="0" applyFont="1" applyBorder="1" applyAlignment="1" applyProtection="1">
      <alignment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FF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428625</xdr:colOff>
      <xdr:row>49</xdr:row>
      <xdr:rowOff>38100</xdr:rowOff>
    </xdr:to>
    <xdr:sp macro="" textlink="">
      <xdr:nvSpPr>
        <xdr:cNvPr id="1100" name="_x0000_t202" hidden="1">
          <a:extLst>
            <a:ext uri="{FF2B5EF4-FFF2-40B4-BE49-F238E27FC236}">
              <a16:creationId xmlns:a16="http://schemas.microsoft.com/office/drawing/2014/main" id="{11683FF2-0455-4F66-BC61-A4C0554A7FE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98" name="_x0000_t202" hidden="1">
          <a:extLst>
            <a:ext uri="{FF2B5EF4-FFF2-40B4-BE49-F238E27FC236}">
              <a16:creationId xmlns:a16="http://schemas.microsoft.com/office/drawing/2014/main" id="{BBACF1F1-26C3-4C34-89A0-A5930463B55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96" name="_x0000_t202" hidden="1">
          <a:extLst>
            <a:ext uri="{FF2B5EF4-FFF2-40B4-BE49-F238E27FC236}">
              <a16:creationId xmlns:a16="http://schemas.microsoft.com/office/drawing/2014/main" id="{EE659865-A602-4666-903C-629B4EEC089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94" name="_x0000_t202" hidden="1">
          <a:extLst>
            <a:ext uri="{FF2B5EF4-FFF2-40B4-BE49-F238E27FC236}">
              <a16:creationId xmlns:a16="http://schemas.microsoft.com/office/drawing/2014/main" id="{E498E912-F48B-48EF-8A19-4EE0269DA84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92" name="_x0000_t202" hidden="1">
          <a:extLst>
            <a:ext uri="{FF2B5EF4-FFF2-40B4-BE49-F238E27FC236}">
              <a16:creationId xmlns:a16="http://schemas.microsoft.com/office/drawing/2014/main" id="{61E51FE0-2863-48C1-9C1F-94379106C6B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90" name="_x0000_t202" hidden="1">
          <a:extLst>
            <a:ext uri="{FF2B5EF4-FFF2-40B4-BE49-F238E27FC236}">
              <a16:creationId xmlns:a16="http://schemas.microsoft.com/office/drawing/2014/main" id="{3467D745-EE95-4E48-9744-D0199AA3989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88" name="_x0000_t202" hidden="1">
          <a:extLst>
            <a:ext uri="{FF2B5EF4-FFF2-40B4-BE49-F238E27FC236}">
              <a16:creationId xmlns:a16="http://schemas.microsoft.com/office/drawing/2014/main" id="{3D7A74DA-557B-495B-B801-1A0E2EB6BC2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86" name="_x0000_t202" hidden="1">
          <a:extLst>
            <a:ext uri="{FF2B5EF4-FFF2-40B4-BE49-F238E27FC236}">
              <a16:creationId xmlns:a16="http://schemas.microsoft.com/office/drawing/2014/main" id="{F15C953B-6068-4CB3-99BE-F5FE95259CB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84" name="_x0000_t202" hidden="1">
          <a:extLst>
            <a:ext uri="{FF2B5EF4-FFF2-40B4-BE49-F238E27FC236}">
              <a16:creationId xmlns:a16="http://schemas.microsoft.com/office/drawing/2014/main" id="{D238CF34-B54D-4B79-A0A3-C9A4130F0EC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82" name="_x0000_t202" hidden="1">
          <a:extLst>
            <a:ext uri="{FF2B5EF4-FFF2-40B4-BE49-F238E27FC236}">
              <a16:creationId xmlns:a16="http://schemas.microsoft.com/office/drawing/2014/main" id="{365F7F8E-2DD2-40EF-B371-CD043FEF0EE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80" name="_x0000_t202" hidden="1">
          <a:extLst>
            <a:ext uri="{FF2B5EF4-FFF2-40B4-BE49-F238E27FC236}">
              <a16:creationId xmlns:a16="http://schemas.microsoft.com/office/drawing/2014/main" id="{409ABEA0-FD89-4C5D-BBED-DFD6EB78018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78" name="_x0000_t202" hidden="1">
          <a:extLst>
            <a:ext uri="{FF2B5EF4-FFF2-40B4-BE49-F238E27FC236}">
              <a16:creationId xmlns:a16="http://schemas.microsoft.com/office/drawing/2014/main" id="{2FF26566-DCD8-4D2F-9431-6DF93E433A7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76" name="_x0000_t202" hidden="1">
          <a:extLst>
            <a:ext uri="{FF2B5EF4-FFF2-40B4-BE49-F238E27FC236}">
              <a16:creationId xmlns:a16="http://schemas.microsoft.com/office/drawing/2014/main" id="{66AB2ADD-BFB7-4A2D-AAAB-8919F12382E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74" name="_x0000_t202" hidden="1">
          <a:extLst>
            <a:ext uri="{FF2B5EF4-FFF2-40B4-BE49-F238E27FC236}">
              <a16:creationId xmlns:a16="http://schemas.microsoft.com/office/drawing/2014/main" id="{1D4EF525-09B7-48E7-9A1C-A7602731341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72" name="_x0000_t202" hidden="1">
          <a:extLst>
            <a:ext uri="{FF2B5EF4-FFF2-40B4-BE49-F238E27FC236}">
              <a16:creationId xmlns:a16="http://schemas.microsoft.com/office/drawing/2014/main" id="{B67F3B88-7DE7-49A1-943A-E2D5AC45730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70" name="_x0000_t202" hidden="1">
          <a:extLst>
            <a:ext uri="{FF2B5EF4-FFF2-40B4-BE49-F238E27FC236}">
              <a16:creationId xmlns:a16="http://schemas.microsoft.com/office/drawing/2014/main" id="{2A7D3B45-EC75-4AF4-8980-891A5FF6100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68" name="_x0000_t202" hidden="1">
          <a:extLst>
            <a:ext uri="{FF2B5EF4-FFF2-40B4-BE49-F238E27FC236}">
              <a16:creationId xmlns:a16="http://schemas.microsoft.com/office/drawing/2014/main" id="{474FC7B3-8938-4368-9EC1-5EACAE48F36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66" name="_x0000_t202" hidden="1">
          <a:extLst>
            <a:ext uri="{FF2B5EF4-FFF2-40B4-BE49-F238E27FC236}">
              <a16:creationId xmlns:a16="http://schemas.microsoft.com/office/drawing/2014/main" id="{2BA5B636-78AA-4EC4-A885-47B9FE1363B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64" name="_x0000_t202" hidden="1">
          <a:extLst>
            <a:ext uri="{FF2B5EF4-FFF2-40B4-BE49-F238E27FC236}">
              <a16:creationId xmlns:a16="http://schemas.microsoft.com/office/drawing/2014/main" id="{8A99CF74-04D3-4241-8E81-50FC9113EEA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62" name="_x0000_t202" hidden="1">
          <a:extLst>
            <a:ext uri="{FF2B5EF4-FFF2-40B4-BE49-F238E27FC236}">
              <a16:creationId xmlns:a16="http://schemas.microsoft.com/office/drawing/2014/main" id="{EDB6699C-6D2F-4792-A420-2EC21D2C305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60" name="_x0000_t202" hidden="1">
          <a:extLst>
            <a:ext uri="{FF2B5EF4-FFF2-40B4-BE49-F238E27FC236}">
              <a16:creationId xmlns:a16="http://schemas.microsoft.com/office/drawing/2014/main" id="{6A5C4AE9-AD8E-4DA9-BE61-03115844350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58" name="_x0000_t202" hidden="1">
          <a:extLst>
            <a:ext uri="{FF2B5EF4-FFF2-40B4-BE49-F238E27FC236}">
              <a16:creationId xmlns:a16="http://schemas.microsoft.com/office/drawing/2014/main" id="{78DD07C6-19D4-49B9-B0B3-89402FA8B15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56" name="_x0000_t202" hidden="1">
          <a:extLst>
            <a:ext uri="{FF2B5EF4-FFF2-40B4-BE49-F238E27FC236}">
              <a16:creationId xmlns:a16="http://schemas.microsoft.com/office/drawing/2014/main" id="{65ED1FA7-57C6-4D4B-AF82-414AD4437CA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54" name="_x0000_t202" hidden="1">
          <a:extLst>
            <a:ext uri="{FF2B5EF4-FFF2-40B4-BE49-F238E27FC236}">
              <a16:creationId xmlns:a16="http://schemas.microsoft.com/office/drawing/2014/main" id="{139189F3-85A1-461B-988C-96DA9BC2ADF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52" name="_x0000_t202" hidden="1">
          <a:extLst>
            <a:ext uri="{FF2B5EF4-FFF2-40B4-BE49-F238E27FC236}">
              <a16:creationId xmlns:a16="http://schemas.microsoft.com/office/drawing/2014/main" id="{4D60F087-C88D-43E9-BA80-37F6B848D41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50" name="_x0000_t202" hidden="1">
          <a:extLst>
            <a:ext uri="{FF2B5EF4-FFF2-40B4-BE49-F238E27FC236}">
              <a16:creationId xmlns:a16="http://schemas.microsoft.com/office/drawing/2014/main" id="{79D5FC6F-83F8-4194-97C0-40D5EA1CC94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48" name="_x0000_t202" hidden="1">
          <a:extLst>
            <a:ext uri="{FF2B5EF4-FFF2-40B4-BE49-F238E27FC236}">
              <a16:creationId xmlns:a16="http://schemas.microsoft.com/office/drawing/2014/main" id="{55F7B5E2-F5AF-4A99-B382-0083DFEA612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46" name="_x0000_t202" hidden="1">
          <a:extLst>
            <a:ext uri="{FF2B5EF4-FFF2-40B4-BE49-F238E27FC236}">
              <a16:creationId xmlns:a16="http://schemas.microsoft.com/office/drawing/2014/main" id="{ED7012B1-5282-4A2F-93C5-15F1A9F09BF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44" name="_x0000_t202" hidden="1">
          <a:extLst>
            <a:ext uri="{FF2B5EF4-FFF2-40B4-BE49-F238E27FC236}">
              <a16:creationId xmlns:a16="http://schemas.microsoft.com/office/drawing/2014/main" id="{CA4EC56A-F22D-439A-8459-DA6AD79B283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42" name="_x0000_t202" hidden="1">
          <a:extLst>
            <a:ext uri="{FF2B5EF4-FFF2-40B4-BE49-F238E27FC236}">
              <a16:creationId xmlns:a16="http://schemas.microsoft.com/office/drawing/2014/main" id="{579D194C-FC9F-407C-B569-7C22D5F777C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40" name="_x0000_t202" hidden="1">
          <a:extLst>
            <a:ext uri="{FF2B5EF4-FFF2-40B4-BE49-F238E27FC236}">
              <a16:creationId xmlns:a16="http://schemas.microsoft.com/office/drawing/2014/main" id="{2A0825D5-5284-48A3-A0C6-C533DDF4E8D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38" name="_x0000_t202" hidden="1">
          <a:extLst>
            <a:ext uri="{FF2B5EF4-FFF2-40B4-BE49-F238E27FC236}">
              <a16:creationId xmlns:a16="http://schemas.microsoft.com/office/drawing/2014/main" id="{4B951D2B-E09B-4F7A-9AC2-23A87C6E81C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36" name="_x0000_t202" hidden="1">
          <a:extLst>
            <a:ext uri="{FF2B5EF4-FFF2-40B4-BE49-F238E27FC236}">
              <a16:creationId xmlns:a16="http://schemas.microsoft.com/office/drawing/2014/main" id="{70B36949-A35D-4991-87FF-50F39B50FB3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34" name="_x0000_t202" hidden="1">
          <a:extLst>
            <a:ext uri="{FF2B5EF4-FFF2-40B4-BE49-F238E27FC236}">
              <a16:creationId xmlns:a16="http://schemas.microsoft.com/office/drawing/2014/main" id="{7693DCE4-D874-493D-88AC-55ECA08C2FD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32" name="_x0000_t202" hidden="1">
          <a:extLst>
            <a:ext uri="{FF2B5EF4-FFF2-40B4-BE49-F238E27FC236}">
              <a16:creationId xmlns:a16="http://schemas.microsoft.com/office/drawing/2014/main" id="{75232A1D-0DEC-4456-8DD5-31E121D8D41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30" name="_x0000_t202" hidden="1">
          <a:extLst>
            <a:ext uri="{FF2B5EF4-FFF2-40B4-BE49-F238E27FC236}">
              <a16:creationId xmlns:a16="http://schemas.microsoft.com/office/drawing/2014/main" id="{68BD8E3D-DAF1-408A-B20A-4C312CC1AB8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28" name="_x0000_t202" hidden="1">
          <a:extLst>
            <a:ext uri="{FF2B5EF4-FFF2-40B4-BE49-F238E27FC236}">
              <a16:creationId xmlns:a16="http://schemas.microsoft.com/office/drawing/2014/main" id="{8E582D4C-3C33-4348-9B33-C3D986A1872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49</xdr:row>
      <xdr:rowOff>38100</xdr:rowOff>
    </xdr:to>
    <xdr:sp macro="" textlink="">
      <xdr:nvSpPr>
        <xdr:cNvPr id="1026" name="_x0000_t202" hidden="1">
          <a:extLst>
            <a:ext uri="{FF2B5EF4-FFF2-40B4-BE49-F238E27FC236}">
              <a16:creationId xmlns:a16="http://schemas.microsoft.com/office/drawing/2014/main" id="{704792B6-0289-460C-A55C-FE4152E2759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 name="AutoShape 7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3" name="AutoShape 7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4" name="AutoShape 7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5" name="AutoShape 7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6" name="AutoShape 6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7" name="AutoShape 6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8" name="AutoShape 6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9" name="AutoShape 6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 name="AutoShape 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 name="AutoShape 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2" name="AutoShape 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3" name="AutoShape 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4" name="AutoShape 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5" name="AutoShape 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6"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7"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8"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9"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0"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1"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2"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3"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4"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5"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6"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7"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8"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29"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30"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31"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24"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25"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27"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29"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31"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33"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35"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3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39" name="AutoShape 7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41" name="AutoShape 7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43" name="AutoShape 7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45" name="AutoShape 7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47" name="AutoShape 6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49" name="AutoShape 6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51" name="AutoShape 6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53" name="AutoShape 6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55" name="AutoShape 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57" name="AutoShape 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59" name="AutoShape 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61" name="AutoShape 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63" name="AutoShape 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65" name="AutoShape 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67"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69"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71"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73"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75"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77"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79"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81"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83"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85"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87"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89"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91"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93"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95"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97"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099"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01"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02"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03"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04"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0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0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49</xdr:row>
      <xdr:rowOff>44450</xdr:rowOff>
    </xdr:to>
    <xdr:sp macro="" textlink="">
      <xdr:nvSpPr>
        <xdr:cNvPr id="110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428625</xdr:colOff>
      <xdr:row>39</xdr:row>
      <xdr:rowOff>419100</xdr:rowOff>
    </xdr:to>
    <xdr:sp macro="" textlink="">
      <xdr:nvSpPr>
        <xdr:cNvPr id="2108" name="_x0000_t202" hidden="1">
          <a:extLst>
            <a:ext uri="{FF2B5EF4-FFF2-40B4-BE49-F238E27FC236}">
              <a16:creationId xmlns:a16="http://schemas.microsoft.com/office/drawing/2014/main" id="{3C5C4CCB-4D27-4A11-8D0F-96D7CFF9B8A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106" name="_x0000_t202" hidden="1">
          <a:extLst>
            <a:ext uri="{FF2B5EF4-FFF2-40B4-BE49-F238E27FC236}">
              <a16:creationId xmlns:a16="http://schemas.microsoft.com/office/drawing/2014/main" id="{8472B057-3CE2-42D6-A0E2-DFF33021D92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104" name="_x0000_t202" hidden="1">
          <a:extLst>
            <a:ext uri="{FF2B5EF4-FFF2-40B4-BE49-F238E27FC236}">
              <a16:creationId xmlns:a16="http://schemas.microsoft.com/office/drawing/2014/main" id="{940D8293-4A7E-4C18-8D4A-AD6CA28F7AF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102" name="_x0000_t202" hidden="1">
          <a:extLst>
            <a:ext uri="{FF2B5EF4-FFF2-40B4-BE49-F238E27FC236}">
              <a16:creationId xmlns:a16="http://schemas.microsoft.com/office/drawing/2014/main" id="{A0A364E2-2470-477C-9D21-FA272B93151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100" name="_x0000_t202" hidden="1">
          <a:extLst>
            <a:ext uri="{FF2B5EF4-FFF2-40B4-BE49-F238E27FC236}">
              <a16:creationId xmlns:a16="http://schemas.microsoft.com/office/drawing/2014/main" id="{66AA800B-5F3E-4192-98DD-3A971F783A2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98" name="_x0000_t202" hidden="1">
          <a:extLst>
            <a:ext uri="{FF2B5EF4-FFF2-40B4-BE49-F238E27FC236}">
              <a16:creationId xmlns:a16="http://schemas.microsoft.com/office/drawing/2014/main" id="{5182B394-B524-4BAE-BF9D-323726EE150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96" name="_x0000_t202" hidden="1">
          <a:extLst>
            <a:ext uri="{FF2B5EF4-FFF2-40B4-BE49-F238E27FC236}">
              <a16:creationId xmlns:a16="http://schemas.microsoft.com/office/drawing/2014/main" id="{49A1BAF7-3950-4A4B-A656-37C94B449DD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94" name="_x0000_t202" hidden="1">
          <a:extLst>
            <a:ext uri="{FF2B5EF4-FFF2-40B4-BE49-F238E27FC236}">
              <a16:creationId xmlns:a16="http://schemas.microsoft.com/office/drawing/2014/main" id="{44254C13-E19E-4FE2-9990-8B68D899626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92" name="_x0000_t202" hidden="1">
          <a:extLst>
            <a:ext uri="{FF2B5EF4-FFF2-40B4-BE49-F238E27FC236}">
              <a16:creationId xmlns:a16="http://schemas.microsoft.com/office/drawing/2014/main" id="{D5E7FD1D-04A0-4788-9E6F-394F541CD63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90" name="_x0000_t202" hidden="1">
          <a:extLst>
            <a:ext uri="{FF2B5EF4-FFF2-40B4-BE49-F238E27FC236}">
              <a16:creationId xmlns:a16="http://schemas.microsoft.com/office/drawing/2014/main" id="{A103C9EE-ABDB-4100-8C5B-6D57881AA32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88" name="_x0000_t202" hidden="1">
          <a:extLst>
            <a:ext uri="{FF2B5EF4-FFF2-40B4-BE49-F238E27FC236}">
              <a16:creationId xmlns:a16="http://schemas.microsoft.com/office/drawing/2014/main" id="{6C5DDA21-D7AF-4BFA-ACC1-3A2FE844BA1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86" name="_x0000_t202" hidden="1">
          <a:extLst>
            <a:ext uri="{FF2B5EF4-FFF2-40B4-BE49-F238E27FC236}">
              <a16:creationId xmlns:a16="http://schemas.microsoft.com/office/drawing/2014/main" id="{9EBEF4F8-5684-4D15-87D5-9B1D2B9E3C2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84" name="_x0000_t202" hidden="1">
          <a:extLst>
            <a:ext uri="{FF2B5EF4-FFF2-40B4-BE49-F238E27FC236}">
              <a16:creationId xmlns:a16="http://schemas.microsoft.com/office/drawing/2014/main" id="{76B15ED2-D207-4711-97A8-47008572B1E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82" name="_x0000_t202" hidden="1">
          <a:extLst>
            <a:ext uri="{FF2B5EF4-FFF2-40B4-BE49-F238E27FC236}">
              <a16:creationId xmlns:a16="http://schemas.microsoft.com/office/drawing/2014/main" id="{6B36ABF8-8123-4548-A296-2703E97C4E8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80" name="_x0000_t202" hidden="1">
          <a:extLst>
            <a:ext uri="{FF2B5EF4-FFF2-40B4-BE49-F238E27FC236}">
              <a16:creationId xmlns:a16="http://schemas.microsoft.com/office/drawing/2014/main" id="{5C94F0CD-58C9-46E8-A5A5-8B41B2B6CF9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78" name="_x0000_t202" hidden="1">
          <a:extLst>
            <a:ext uri="{FF2B5EF4-FFF2-40B4-BE49-F238E27FC236}">
              <a16:creationId xmlns:a16="http://schemas.microsoft.com/office/drawing/2014/main" id="{CC31BED5-CA8D-43B7-94C6-D955990F3D4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76" name="_x0000_t202" hidden="1">
          <a:extLst>
            <a:ext uri="{FF2B5EF4-FFF2-40B4-BE49-F238E27FC236}">
              <a16:creationId xmlns:a16="http://schemas.microsoft.com/office/drawing/2014/main" id="{0D820D7A-C0B5-462B-A288-DC29486FECE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74" name="_x0000_t202" hidden="1">
          <a:extLst>
            <a:ext uri="{FF2B5EF4-FFF2-40B4-BE49-F238E27FC236}">
              <a16:creationId xmlns:a16="http://schemas.microsoft.com/office/drawing/2014/main" id="{64427F3A-7E1F-4953-8057-DD9B6E4EACD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72" name="_x0000_t202" hidden="1">
          <a:extLst>
            <a:ext uri="{FF2B5EF4-FFF2-40B4-BE49-F238E27FC236}">
              <a16:creationId xmlns:a16="http://schemas.microsoft.com/office/drawing/2014/main" id="{CB9C854A-E9A3-4F2B-9C52-E2CE7239FDA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70" name="_x0000_t202" hidden="1">
          <a:extLst>
            <a:ext uri="{FF2B5EF4-FFF2-40B4-BE49-F238E27FC236}">
              <a16:creationId xmlns:a16="http://schemas.microsoft.com/office/drawing/2014/main" id="{AE95ED99-C219-4A0E-AC7C-1A68787EC80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68" name="_x0000_t202" hidden="1">
          <a:extLst>
            <a:ext uri="{FF2B5EF4-FFF2-40B4-BE49-F238E27FC236}">
              <a16:creationId xmlns:a16="http://schemas.microsoft.com/office/drawing/2014/main" id="{2AA73062-20F5-4018-A05A-887483D8B2E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66" name="_x0000_t202" hidden="1">
          <a:extLst>
            <a:ext uri="{FF2B5EF4-FFF2-40B4-BE49-F238E27FC236}">
              <a16:creationId xmlns:a16="http://schemas.microsoft.com/office/drawing/2014/main" id="{2D638369-B849-494A-B8D0-6FE7EFFCFC4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64" name="_x0000_t202" hidden="1">
          <a:extLst>
            <a:ext uri="{FF2B5EF4-FFF2-40B4-BE49-F238E27FC236}">
              <a16:creationId xmlns:a16="http://schemas.microsoft.com/office/drawing/2014/main" id="{95A0A88E-F9D5-4A0C-9CA6-C847780C9DE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62" name="_x0000_t202" hidden="1">
          <a:extLst>
            <a:ext uri="{FF2B5EF4-FFF2-40B4-BE49-F238E27FC236}">
              <a16:creationId xmlns:a16="http://schemas.microsoft.com/office/drawing/2014/main" id="{868C8A52-4901-4005-861F-59FC8AF4DEC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60" name="_x0000_t202" hidden="1">
          <a:extLst>
            <a:ext uri="{FF2B5EF4-FFF2-40B4-BE49-F238E27FC236}">
              <a16:creationId xmlns:a16="http://schemas.microsoft.com/office/drawing/2014/main" id="{747E3ECA-E783-4095-AFAA-0D4F05E001E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58" name="_x0000_t202" hidden="1">
          <a:extLst>
            <a:ext uri="{FF2B5EF4-FFF2-40B4-BE49-F238E27FC236}">
              <a16:creationId xmlns:a16="http://schemas.microsoft.com/office/drawing/2014/main" id="{2831CEE6-1232-4032-B860-DBCDAC3C223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56" name="_x0000_t202" hidden="1">
          <a:extLst>
            <a:ext uri="{FF2B5EF4-FFF2-40B4-BE49-F238E27FC236}">
              <a16:creationId xmlns:a16="http://schemas.microsoft.com/office/drawing/2014/main" id="{D6B880D6-52F1-4190-B259-D81AE2950DC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54" name="_x0000_t202" hidden="1">
          <a:extLst>
            <a:ext uri="{FF2B5EF4-FFF2-40B4-BE49-F238E27FC236}">
              <a16:creationId xmlns:a16="http://schemas.microsoft.com/office/drawing/2014/main" id="{C9CAF8C2-CE25-4E23-9F47-85E5065E803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52" name="_x0000_t202" hidden="1">
          <a:extLst>
            <a:ext uri="{FF2B5EF4-FFF2-40B4-BE49-F238E27FC236}">
              <a16:creationId xmlns:a16="http://schemas.microsoft.com/office/drawing/2014/main" id="{B608E2F2-6380-4CF9-900B-970981F4974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39</xdr:row>
      <xdr:rowOff>419100</xdr:rowOff>
    </xdr:to>
    <xdr:sp macro="" textlink="">
      <xdr:nvSpPr>
        <xdr:cNvPr id="2050" name="_x0000_t202" hidden="1">
          <a:extLst>
            <a:ext uri="{FF2B5EF4-FFF2-40B4-BE49-F238E27FC236}">
              <a16:creationId xmlns:a16="http://schemas.microsoft.com/office/drawing/2014/main" id="{F75FAE81-1BCE-423D-9A7D-B0972510067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 name="AutoShape 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3" name="AutoShape 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4" name="AutoShape 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5" name="AutoShape 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6" name="AutoShape 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7" name="AutoShape 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8"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9"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0"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1"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2"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3"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4"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5"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6"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7"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8"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19"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1"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2"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3"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4"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5"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6"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7"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8"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9"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30"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31"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48" name="AutoShape 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49" name="AutoShape 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51" name="AutoShape 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53" name="AutoShape 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55" name="AutoShape 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57" name="AutoShape 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59"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61"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63"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65"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67"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69"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71"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73"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75"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77"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79"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81"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83"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85"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87"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89"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91"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93"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95"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97"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099"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10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10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39</xdr:row>
      <xdr:rowOff>425450</xdr:rowOff>
    </xdr:to>
    <xdr:sp macro="" textlink="">
      <xdr:nvSpPr>
        <xdr:cNvPr id="2105"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428625</xdr:colOff>
      <xdr:row>34</xdr:row>
      <xdr:rowOff>104775</xdr:rowOff>
    </xdr:to>
    <xdr:sp macro="" textlink="">
      <xdr:nvSpPr>
        <xdr:cNvPr id="3292" name="_x0000_t202" hidden="1">
          <a:extLst>
            <a:ext uri="{FF2B5EF4-FFF2-40B4-BE49-F238E27FC236}">
              <a16:creationId xmlns:a16="http://schemas.microsoft.com/office/drawing/2014/main" id="{16DDAEDF-FEF9-48BE-AA97-1EEDA11907D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90" name="_x0000_t202" hidden="1">
          <a:extLst>
            <a:ext uri="{FF2B5EF4-FFF2-40B4-BE49-F238E27FC236}">
              <a16:creationId xmlns:a16="http://schemas.microsoft.com/office/drawing/2014/main" id="{FAD1AB4D-D23C-4DD9-8531-2026DE66EB3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88" name="_x0000_t202" hidden="1">
          <a:extLst>
            <a:ext uri="{FF2B5EF4-FFF2-40B4-BE49-F238E27FC236}">
              <a16:creationId xmlns:a16="http://schemas.microsoft.com/office/drawing/2014/main" id="{1400A13D-6339-46DE-A7CB-F5AA6903DFF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86" name="_x0000_t202" hidden="1">
          <a:extLst>
            <a:ext uri="{FF2B5EF4-FFF2-40B4-BE49-F238E27FC236}">
              <a16:creationId xmlns:a16="http://schemas.microsoft.com/office/drawing/2014/main" id="{BADC67C7-2D23-4175-BCE5-233BFDD0751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84" name="_x0000_t202" hidden="1">
          <a:extLst>
            <a:ext uri="{FF2B5EF4-FFF2-40B4-BE49-F238E27FC236}">
              <a16:creationId xmlns:a16="http://schemas.microsoft.com/office/drawing/2014/main" id="{913557DA-41E3-42E9-A673-A53B77A8061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82" name="_x0000_t202" hidden="1">
          <a:extLst>
            <a:ext uri="{FF2B5EF4-FFF2-40B4-BE49-F238E27FC236}">
              <a16:creationId xmlns:a16="http://schemas.microsoft.com/office/drawing/2014/main" id="{DF8D4FA9-0445-4CC8-AB40-4A9C6B5A100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80" name="_x0000_t202" hidden="1">
          <a:extLst>
            <a:ext uri="{FF2B5EF4-FFF2-40B4-BE49-F238E27FC236}">
              <a16:creationId xmlns:a16="http://schemas.microsoft.com/office/drawing/2014/main" id="{CFCAAC6D-9261-4BEB-A030-7131CF70A68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78" name="_x0000_t202" hidden="1">
          <a:extLst>
            <a:ext uri="{FF2B5EF4-FFF2-40B4-BE49-F238E27FC236}">
              <a16:creationId xmlns:a16="http://schemas.microsoft.com/office/drawing/2014/main" id="{53305B0C-0C8C-4500-9E3E-2833C9B232E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76" name="_x0000_t202" hidden="1">
          <a:extLst>
            <a:ext uri="{FF2B5EF4-FFF2-40B4-BE49-F238E27FC236}">
              <a16:creationId xmlns:a16="http://schemas.microsoft.com/office/drawing/2014/main" id="{DD5AEEF2-712B-4C36-98AA-A2C803D2B83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74" name="_x0000_t202" hidden="1">
          <a:extLst>
            <a:ext uri="{FF2B5EF4-FFF2-40B4-BE49-F238E27FC236}">
              <a16:creationId xmlns:a16="http://schemas.microsoft.com/office/drawing/2014/main" id="{3A4C90DC-E1F6-4FA8-BC52-6F21F67E342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72" name="_x0000_t202" hidden="1">
          <a:extLst>
            <a:ext uri="{FF2B5EF4-FFF2-40B4-BE49-F238E27FC236}">
              <a16:creationId xmlns:a16="http://schemas.microsoft.com/office/drawing/2014/main" id="{7CCE1E0D-866F-47B4-A34C-70474CF8BBF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70" name="_x0000_t202" hidden="1">
          <a:extLst>
            <a:ext uri="{FF2B5EF4-FFF2-40B4-BE49-F238E27FC236}">
              <a16:creationId xmlns:a16="http://schemas.microsoft.com/office/drawing/2014/main" id="{657255A1-D706-4D1B-AFD7-09348279C97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68" name="_x0000_t202" hidden="1">
          <a:extLst>
            <a:ext uri="{FF2B5EF4-FFF2-40B4-BE49-F238E27FC236}">
              <a16:creationId xmlns:a16="http://schemas.microsoft.com/office/drawing/2014/main" id="{FCF53A45-A39E-4DE1-A242-16AF04E5FCD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66" name="_x0000_t202" hidden="1">
          <a:extLst>
            <a:ext uri="{FF2B5EF4-FFF2-40B4-BE49-F238E27FC236}">
              <a16:creationId xmlns:a16="http://schemas.microsoft.com/office/drawing/2014/main" id="{CF475878-33AF-4D80-8F82-B3B79F4D905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64" name="_x0000_t202" hidden="1">
          <a:extLst>
            <a:ext uri="{FF2B5EF4-FFF2-40B4-BE49-F238E27FC236}">
              <a16:creationId xmlns:a16="http://schemas.microsoft.com/office/drawing/2014/main" id="{7CF65309-8728-4747-B797-D832466438B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62" name="_x0000_t202" hidden="1">
          <a:extLst>
            <a:ext uri="{FF2B5EF4-FFF2-40B4-BE49-F238E27FC236}">
              <a16:creationId xmlns:a16="http://schemas.microsoft.com/office/drawing/2014/main" id="{C4D2C465-5199-4193-AF11-9EF8BB9883D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60" name="_x0000_t202" hidden="1">
          <a:extLst>
            <a:ext uri="{FF2B5EF4-FFF2-40B4-BE49-F238E27FC236}">
              <a16:creationId xmlns:a16="http://schemas.microsoft.com/office/drawing/2014/main" id="{0406B917-A25C-442D-8F2E-5A94E787F76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58" name="_x0000_t202" hidden="1">
          <a:extLst>
            <a:ext uri="{FF2B5EF4-FFF2-40B4-BE49-F238E27FC236}">
              <a16:creationId xmlns:a16="http://schemas.microsoft.com/office/drawing/2014/main" id="{FFC54A37-E88C-492C-98CE-1BCC94F5C0E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56" name="_x0000_t202" hidden="1">
          <a:extLst>
            <a:ext uri="{FF2B5EF4-FFF2-40B4-BE49-F238E27FC236}">
              <a16:creationId xmlns:a16="http://schemas.microsoft.com/office/drawing/2014/main" id="{CCF9853B-A0AD-4A13-9865-7FE1994FC19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54" name="_x0000_t202" hidden="1">
          <a:extLst>
            <a:ext uri="{FF2B5EF4-FFF2-40B4-BE49-F238E27FC236}">
              <a16:creationId xmlns:a16="http://schemas.microsoft.com/office/drawing/2014/main" id="{A42979EC-C440-4C0D-A0C2-1B123B63190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52" name="_x0000_t202" hidden="1">
          <a:extLst>
            <a:ext uri="{FF2B5EF4-FFF2-40B4-BE49-F238E27FC236}">
              <a16:creationId xmlns:a16="http://schemas.microsoft.com/office/drawing/2014/main" id="{710127CA-9915-46B3-B354-16BF4944B01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50" name="_x0000_t202" hidden="1">
          <a:extLst>
            <a:ext uri="{FF2B5EF4-FFF2-40B4-BE49-F238E27FC236}">
              <a16:creationId xmlns:a16="http://schemas.microsoft.com/office/drawing/2014/main" id="{BDF0C381-886D-4FB9-BA34-640EE39182A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48" name="_x0000_t202" hidden="1">
          <a:extLst>
            <a:ext uri="{FF2B5EF4-FFF2-40B4-BE49-F238E27FC236}">
              <a16:creationId xmlns:a16="http://schemas.microsoft.com/office/drawing/2014/main" id="{0018A705-52A2-461D-9AF9-FFBD3C1B60F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46" name="_x0000_t202" hidden="1">
          <a:extLst>
            <a:ext uri="{FF2B5EF4-FFF2-40B4-BE49-F238E27FC236}">
              <a16:creationId xmlns:a16="http://schemas.microsoft.com/office/drawing/2014/main" id="{515CA391-5282-457D-B1BC-B17057C825D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44" name="_x0000_t202" hidden="1">
          <a:extLst>
            <a:ext uri="{FF2B5EF4-FFF2-40B4-BE49-F238E27FC236}">
              <a16:creationId xmlns:a16="http://schemas.microsoft.com/office/drawing/2014/main" id="{C2F9A709-269E-45F1-B70A-DD5CBC89921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42" name="_x0000_t202" hidden="1">
          <a:extLst>
            <a:ext uri="{FF2B5EF4-FFF2-40B4-BE49-F238E27FC236}">
              <a16:creationId xmlns:a16="http://schemas.microsoft.com/office/drawing/2014/main" id="{E4A6ABD5-BE77-4519-AA9A-AA4068BB04E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40" name="_x0000_t202" hidden="1">
          <a:extLst>
            <a:ext uri="{FF2B5EF4-FFF2-40B4-BE49-F238E27FC236}">
              <a16:creationId xmlns:a16="http://schemas.microsoft.com/office/drawing/2014/main" id="{3D7E4A2F-56C9-4A75-A517-830583B354B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38" name="_x0000_t202" hidden="1">
          <a:extLst>
            <a:ext uri="{FF2B5EF4-FFF2-40B4-BE49-F238E27FC236}">
              <a16:creationId xmlns:a16="http://schemas.microsoft.com/office/drawing/2014/main" id="{B505DECA-B52C-4EB0-9AEF-571B565E995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36" name="_x0000_t202" hidden="1">
          <a:extLst>
            <a:ext uri="{FF2B5EF4-FFF2-40B4-BE49-F238E27FC236}">
              <a16:creationId xmlns:a16="http://schemas.microsoft.com/office/drawing/2014/main" id="{A1507A02-2393-42C2-9AB6-A1D10054FC0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34" name="_x0000_t202" hidden="1">
          <a:extLst>
            <a:ext uri="{FF2B5EF4-FFF2-40B4-BE49-F238E27FC236}">
              <a16:creationId xmlns:a16="http://schemas.microsoft.com/office/drawing/2014/main" id="{0D688596-979A-4825-B5E2-36F716835D5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32" name="_x0000_t202" hidden="1">
          <a:extLst>
            <a:ext uri="{FF2B5EF4-FFF2-40B4-BE49-F238E27FC236}">
              <a16:creationId xmlns:a16="http://schemas.microsoft.com/office/drawing/2014/main" id="{997AE444-8C6F-45BD-A6F7-3A8361AFAC1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30" name="_x0000_t202" hidden="1">
          <a:extLst>
            <a:ext uri="{FF2B5EF4-FFF2-40B4-BE49-F238E27FC236}">
              <a16:creationId xmlns:a16="http://schemas.microsoft.com/office/drawing/2014/main" id="{1905ABB0-A26F-46DC-8E40-E9CABEBECD1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28" name="_x0000_t202" hidden="1">
          <a:extLst>
            <a:ext uri="{FF2B5EF4-FFF2-40B4-BE49-F238E27FC236}">
              <a16:creationId xmlns:a16="http://schemas.microsoft.com/office/drawing/2014/main" id="{268C1C83-A561-437E-AFF2-258574E7E4D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26" name="_x0000_t202" hidden="1">
          <a:extLst>
            <a:ext uri="{FF2B5EF4-FFF2-40B4-BE49-F238E27FC236}">
              <a16:creationId xmlns:a16="http://schemas.microsoft.com/office/drawing/2014/main" id="{8088EB1B-7DFE-49F7-9B9C-345A5A1C12D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24" name="_x0000_t202" hidden="1">
          <a:extLst>
            <a:ext uri="{FF2B5EF4-FFF2-40B4-BE49-F238E27FC236}">
              <a16:creationId xmlns:a16="http://schemas.microsoft.com/office/drawing/2014/main" id="{0070012E-DFDE-46D2-891F-DDAB5C58A91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22" name="_x0000_t202" hidden="1">
          <a:extLst>
            <a:ext uri="{FF2B5EF4-FFF2-40B4-BE49-F238E27FC236}">
              <a16:creationId xmlns:a16="http://schemas.microsoft.com/office/drawing/2014/main" id="{94393846-3F1C-41E7-8D9B-0F1FB56D368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20" name="_x0000_t202" hidden="1">
          <a:extLst>
            <a:ext uri="{FF2B5EF4-FFF2-40B4-BE49-F238E27FC236}">
              <a16:creationId xmlns:a16="http://schemas.microsoft.com/office/drawing/2014/main" id="{2C17B05E-5EDB-4D8E-AE8D-E02AA084E42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18" name="_x0000_t202" hidden="1">
          <a:extLst>
            <a:ext uri="{FF2B5EF4-FFF2-40B4-BE49-F238E27FC236}">
              <a16:creationId xmlns:a16="http://schemas.microsoft.com/office/drawing/2014/main" id="{782AE0C9-447C-4256-B403-1CF89FA8E91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16" name="_x0000_t202" hidden="1">
          <a:extLst>
            <a:ext uri="{FF2B5EF4-FFF2-40B4-BE49-F238E27FC236}">
              <a16:creationId xmlns:a16="http://schemas.microsoft.com/office/drawing/2014/main" id="{8A150E60-5799-44BA-8E45-97B87CF315E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14" name="_x0000_t202" hidden="1">
          <a:extLst>
            <a:ext uri="{FF2B5EF4-FFF2-40B4-BE49-F238E27FC236}">
              <a16:creationId xmlns:a16="http://schemas.microsoft.com/office/drawing/2014/main" id="{79181F30-2D75-4F17-A179-567CCA000DE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12" name="_x0000_t202" hidden="1">
          <a:extLst>
            <a:ext uri="{FF2B5EF4-FFF2-40B4-BE49-F238E27FC236}">
              <a16:creationId xmlns:a16="http://schemas.microsoft.com/office/drawing/2014/main" id="{08B41F27-0CA4-4272-9124-20FAA0454B3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10" name="_x0000_t202" hidden="1">
          <a:extLst>
            <a:ext uri="{FF2B5EF4-FFF2-40B4-BE49-F238E27FC236}">
              <a16:creationId xmlns:a16="http://schemas.microsoft.com/office/drawing/2014/main" id="{E643F5D2-7C5C-4AA3-97EE-C281129D6CF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08" name="_x0000_t202" hidden="1">
          <a:extLst>
            <a:ext uri="{FF2B5EF4-FFF2-40B4-BE49-F238E27FC236}">
              <a16:creationId xmlns:a16="http://schemas.microsoft.com/office/drawing/2014/main" id="{CE9F31F1-AABF-4E3E-A263-5BD6F766255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06" name="_x0000_t202" hidden="1">
          <a:extLst>
            <a:ext uri="{FF2B5EF4-FFF2-40B4-BE49-F238E27FC236}">
              <a16:creationId xmlns:a16="http://schemas.microsoft.com/office/drawing/2014/main" id="{0E18845F-904D-42B5-AC81-ADBFFDBA7CD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04" name="_x0000_t202" hidden="1">
          <a:extLst>
            <a:ext uri="{FF2B5EF4-FFF2-40B4-BE49-F238E27FC236}">
              <a16:creationId xmlns:a16="http://schemas.microsoft.com/office/drawing/2014/main" id="{87C62E4C-0235-427F-B004-D1C5030EC5E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02" name="_x0000_t202" hidden="1">
          <a:extLst>
            <a:ext uri="{FF2B5EF4-FFF2-40B4-BE49-F238E27FC236}">
              <a16:creationId xmlns:a16="http://schemas.microsoft.com/office/drawing/2014/main" id="{ACDBE115-3A36-46D0-9B16-E25168BF471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200" name="_x0000_t202" hidden="1">
          <a:extLst>
            <a:ext uri="{FF2B5EF4-FFF2-40B4-BE49-F238E27FC236}">
              <a16:creationId xmlns:a16="http://schemas.microsoft.com/office/drawing/2014/main" id="{63B52963-005A-4382-AADD-CB4D961ED57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98" name="_x0000_t202" hidden="1">
          <a:extLst>
            <a:ext uri="{FF2B5EF4-FFF2-40B4-BE49-F238E27FC236}">
              <a16:creationId xmlns:a16="http://schemas.microsoft.com/office/drawing/2014/main" id="{8FBAC646-A2B1-47FD-ADE8-CFD8A8B9EF7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96" name="_x0000_t202" hidden="1">
          <a:extLst>
            <a:ext uri="{FF2B5EF4-FFF2-40B4-BE49-F238E27FC236}">
              <a16:creationId xmlns:a16="http://schemas.microsoft.com/office/drawing/2014/main" id="{315A6A97-1355-4EC0-8D66-26EA3AE82F1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94" name="_x0000_t202" hidden="1">
          <a:extLst>
            <a:ext uri="{FF2B5EF4-FFF2-40B4-BE49-F238E27FC236}">
              <a16:creationId xmlns:a16="http://schemas.microsoft.com/office/drawing/2014/main" id="{7798FC95-01DB-4753-ACCB-80E6457D529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92" name="_x0000_t202" hidden="1">
          <a:extLst>
            <a:ext uri="{FF2B5EF4-FFF2-40B4-BE49-F238E27FC236}">
              <a16:creationId xmlns:a16="http://schemas.microsoft.com/office/drawing/2014/main" id="{1267D87C-8C9F-443B-9B62-BF42D1FF407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90" name="_x0000_t202" hidden="1">
          <a:extLst>
            <a:ext uri="{FF2B5EF4-FFF2-40B4-BE49-F238E27FC236}">
              <a16:creationId xmlns:a16="http://schemas.microsoft.com/office/drawing/2014/main" id="{FB4D00E4-424B-4422-80FF-2B9616FAA03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88" name="_x0000_t202" hidden="1">
          <a:extLst>
            <a:ext uri="{FF2B5EF4-FFF2-40B4-BE49-F238E27FC236}">
              <a16:creationId xmlns:a16="http://schemas.microsoft.com/office/drawing/2014/main" id="{2379CA5E-C47C-4735-87E5-6D98A9DEAAD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86" name="_x0000_t202" hidden="1">
          <a:extLst>
            <a:ext uri="{FF2B5EF4-FFF2-40B4-BE49-F238E27FC236}">
              <a16:creationId xmlns:a16="http://schemas.microsoft.com/office/drawing/2014/main" id="{28C18A02-CB8C-4D00-A745-6B498525B2A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84" name="_x0000_t202" hidden="1">
          <a:extLst>
            <a:ext uri="{FF2B5EF4-FFF2-40B4-BE49-F238E27FC236}">
              <a16:creationId xmlns:a16="http://schemas.microsoft.com/office/drawing/2014/main" id="{BF5B0298-D897-44ED-9803-8AAC7839644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82" name="_x0000_t202" hidden="1">
          <a:extLst>
            <a:ext uri="{FF2B5EF4-FFF2-40B4-BE49-F238E27FC236}">
              <a16:creationId xmlns:a16="http://schemas.microsoft.com/office/drawing/2014/main" id="{207FA649-39BA-45C0-A33D-D32E0BE363A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80" name="_x0000_t202" hidden="1">
          <a:extLst>
            <a:ext uri="{FF2B5EF4-FFF2-40B4-BE49-F238E27FC236}">
              <a16:creationId xmlns:a16="http://schemas.microsoft.com/office/drawing/2014/main" id="{1BAF387F-CA0D-4448-9443-CD36625DB21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78" name="_x0000_t202" hidden="1">
          <a:extLst>
            <a:ext uri="{FF2B5EF4-FFF2-40B4-BE49-F238E27FC236}">
              <a16:creationId xmlns:a16="http://schemas.microsoft.com/office/drawing/2014/main" id="{CF65D2FD-26EA-4924-AF45-EE882F8CFB7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76" name="_x0000_t202" hidden="1">
          <a:extLst>
            <a:ext uri="{FF2B5EF4-FFF2-40B4-BE49-F238E27FC236}">
              <a16:creationId xmlns:a16="http://schemas.microsoft.com/office/drawing/2014/main" id="{B502B24E-359C-4271-BE17-3FE0B8EF94F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74" name="_x0000_t202" hidden="1">
          <a:extLst>
            <a:ext uri="{FF2B5EF4-FFF2-40B4-BE49-F238E27FC236}">
              <a16:creationId xmlns:a16="http://schemas.microsoft.com/office/drawing/2014/main" id="{D6C1EAC8-98D6-4915-9C2D-227C0C946FB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72" name="_x0000_t202" hidden="1">
          <a:extLst>
            <a:ext uri="{FF2B5EF4-FFF2-40B4-BE49-F238E27FC236}">
              <a16:creationId xmlns:a16="http://schemas.microsoft.com/office/drawing/2014/main" id="{48943513-CF55-4715-B4A0-78D339406E9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70" name="_x0000_t202" hidden="1">
          <a:extLst>
            <a:ext uri="{FF2B5EF4-FFF2-40B4-BE49-F238E27FC236}">
              <a16:creationId xmlns:a16="http://schemas.microsoft.com/office/drawing/2014/main" id="{EDF45795-A3D2-4E69-A024-C582D356725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68" name="_x0000_t202" hidden="1">
          <a:extLst>
            <a:ext uri="{FF2B5EF4-FFF2-40B4-BE49-F238E27FC236}">
              <a16:creationId xmlns:a16="http://schemas.microsoft.com/office/drawing/2014/main" id="{6E6726BD-843F-4CE4-8F6E-B7B545715E3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66" name="_x0000_t202" hidden="1">
          <a:extLst>
            <a:ext uri="{FF2B5EF4-FFF2-40B4-BE49-F238E27FC236}">
              <a16:creationId xmlns:a16="http://schemas.microsoft.com/office/drawing/2014/main" id="{E5BBFE4D-B5B7-4682-B90C-6C0092D15EE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64" name="_x0000_t202" hidden="1">
          <a:extLst>
            <a:ext uri="{FF2B5EF4-FFF2-40B4-BE49-F238E27FC236}">
              <a16:creationId xmlns:a16="http://schemas.microsoft.com/office/drawing/2014/main" id="{6898698A-C6D8-4709-B644-742489BF0B5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62" name="_x0000_t202" hidden="1">
          <a:extLst>
            <a:ext uri="{FF2B5EF4-FFF2-40B4-BE49-F238E27FC236}">
              <a16:creationId xmlns:a16="http://schemas.microsoft.com/office/drawing/2014/main" id="{249356D9-237A-4320-9911-8D18F0BE3CB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60" name="_x0000_t202" hidden="1">
          <a:extLst>
            <a:ext uri="{FF2B5EF4-FFF2-40B4-BE49-F238E27FC236}">
              <a16:creationId xmlns:a16="http://schemas.microsoft.com/office/drawing/2014/main" id="{0B217E3B-41B9-49B0-BFD8-F3A2661AC6E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58" name="_x0000_t202" hidden="1">
          <a:extLst>
            <a:ext uri="{FF2B5EF4-FFF2-40B4-BE49-F238E27FC236}">
              <a16:creationId xmlns:a16="http://schemas.microsoft.com/office/drawing/2014/main" id="{8B29B0A1-2651-479D-AFCC-14699C7F585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56" name="_x0000_t202" hidden="1">
          <a:extLst>
            <a:ext uri="{FF2B5EF4-FFF2-40B4-BE49-F238E27FC236}">
              <a16:creationId xmlns:a16="http://schemas.microsoft.com/office/drawing/2014/main" id="{B21D4C07-39A6-408E-9E0A-2DEA54C66A1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54" name="_x0000_t202" hidden="1">
          <a:extLst>
            <a:ext uri="{FF2B5EF4-FFF2-40B4-BE49-F238E27FC236}">
              <a16:creationId xmlns:a16="http://schemas.microsoft.com/office/drawing/2014/main" id="{82C364A5-12D9-419A-8763-54C40675ED5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52" name="_x0000_t202" hidden="1">
          <a:extLst>
            <a:ext uri="{FF2B5EF4-FFF2-40B4-BE49-F238E27FC236}">
              <a16:creationId xmlns:a16="http://schemas.microsoft.com/office/drawing/2014/main" id="{60120F9E-0EF1-4459-BA77-490BDC00A4E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50" name="_x0000_t202" hidden="1">
          <a:extLst>
            <a:ext uri="{FF2B5EF4-FFF2-40B4-BE49-F238E27FC236}">
              <a16:creationId xmlns:a16="http://schemas.microsoft.com/office/drawing/2014/main" id="{23FE46E4-2B25-4697-97C2-9393CA5E7E5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48" name="_x0000_t202" hidden="1">
          <a:extLst>
            <a:ext uri="{FF2B5EF4-FFF2-40B4-BE49-F238E27FC236}">
              <a16:creationId xmlns:a16="http://schemas.microsoft.com/office/drawing/2014/main" id="{F12925C3-9F32-454C-9005-BE2AB5B1FE0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46" name="_x0000_t202" hidden="1">
          <a:extLst>
            <a:ext uri="{FF2B5EF4-FFF2-40B4-BE49-F238E27FC236}">
              <a16:creationId xmlns:a16="http://schemas.microsoft.com/office/drawing/2014/main" id="{7ADC12B8-3D40-4E2E-8F67-4DCAE55CDB4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44" name="_x0000_t202" hidden="1">
          <a:extLst>
            <a:ext uri="{FF2B5EF4-FFF2-40B4-BE49-F238E27FC236}">
              <a16:creationId xmlns:a16="http://schemas.microsoft.com/office/drawing/2014/main" id="{19051E94-7969-40DA-8803-78E12B4DBCF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42" name="_x0000_t202" hidden="1">
          <a:extLst>
            <a:ext uri="{FF2B5EF4-FFF2-40B4-BE49-F238E27FC236}">
              <a16:creationId xmlns:a16="http://schemas.microsoft.com/office/drawing/2014/main" id="{5CAC666B-B448-444C-88A6-67495A7B4AC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40" name="_x0000_t202" hidden="1">
          <a:extLst>
            <a:ext uri="{FF2B5EF4-FFF2-40B4-BE49-F238E27FC236}">
              <a16:creationId xmlns:a16="http://schemas.microsoft.com/office/drawing/2014/main" id="{9EF11508-5A6E-4BCD-8B3D-039E2C8DDD5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38" name="_x0000_t202" hidden="1">
          <a:extLst>
            <a:ext uri="{FF2B5EF4-FFF2-40B4-BE49-F238E27FC236}">
              <a16:creationId xmlns:a16="http://schemas.microsoft.com/office/drawing/2014/main" id="{652F714F-D76E-478E-A084-9E1F91F62AC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36" name="_x0000_t202" hidden="1">
          <a:extLst>
            <a:ext uri="{FF2B5EF4-FFF2-40B4-BE49-F238E27FC236}">
              <a16:creationId xmlns:a16="http://schemas.microsoft.com/office/drawing/2014/main" id="{5E24EFD8-B69C-4A3C-A000-04313E356F2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34" name="_x0000_t202" hidden="1">
          <a:extLst>
            <a:ext uri="{FF2B5EF4-FFF2-40B4-BE49-F238E27FC236}">
              <a16:creationId xmlns:a16="http://schemas.microsoft.com/office/drawing/2014/main" id="{352E177B-DE50-467E-A1B4-A04428E775A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32" name="_x0000_t202" hidden="1">
          <a:extLst>
            <a:ext uri="{FF2B5EF4-FFF2-40B4-BE49-F238E27FC236}">
              <a16:creationId xmlns:a16="http://schemas.microsoft.com/office/drawing/2014/main" id="{1EA60EEE-FB72-420F-BDE6-3BD44F9C9A9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30" name="_x0000_t202" hidden="1">
          <a:extLst>
            <a:ext uri="{FF2B5EF4-FFF2-40B4-BE49-F238E27FC236}">
              <a16:creationId xmlns:a16="http://schemas.microsoft.com/office/drawing/2014/main" id="{5D564937-8229-4080-9525-0EA06297D6C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28" name="_x0000_t202" hidden="1">
          <a:extLst>
            <a:ext uri="{FF2B5EF4-FFF2-40B4-BE49-F238E27FC236}">
              <a16:creationId xmlns:a16="http://schemas.microsoft.com/office/drawing/2014/main" id="{80046CF6-8F87-4600-A3F3-22A3F796B48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26" name="_x0000_t202" hidden="1">
          <a:extLst>
            <a:ext uri="{FF2B5EF4-FFF2-40B4-BE49-F238E27FC236}">
              <a16:creationId xmlns:a16="http://schemas.microsoft.com/office/drawing/2014/main" id="{17B9B397-387C-480F-B1BB-BE9BB49B784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24" name="_x0000_t202" hidden="1">
          <a:extLst>
            <a:ext uri="{FF2B5EF4-FFF2-40B4-BE49-F238E27FC236}">
              <a16:creationId xmlns:a16="http://schemas.microsoft.com/office/drawing/2014/main" id="{B9143E09-9B7D-4983-A25D-FE6B3233AA3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22" name="_x0000_t202" hidden="1">
          <a:extLst>
            <a:ext uri="{FF2B5EF4-FFF2-40B4-BE49-F238E27FC236}">
              <a16:creationId xmlns:a16="http://schemas.microsoft.com/office/drawing/2014/main" id="{7D16A7E3-78F5-42E0-ABD2-23EB65ABC58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20" name="_x0000_t202" hidden="1">
          <a:extLst>
            <a:ext uri="{FF2B5EF4-FFF2-40B4-BE49-F238E27FC236}">
              <a16:creationId xmlns:a16="http://schemas.microsoft.com/office/drawing/2014/main" id="{730B3DFC-CD37-4B34-ACC7-4CE85D00F29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18" name="_x0000_t202" hidden="1">
          <a:extLst>
            <a:ext uri="{FF2B5EF4-FFF2-40B4-BE49-F238E27FC236}">
              <a16:creationId xmlns:a16="http://schemas.microsoft.com/office/drawing/2014/main" id="{34559C7C-1CA2-4EBE-9030-53419C3A932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16" name="_x0000_t202" hidden="1">
          <a:extLst>
            <a:ext uri="{FF2B5EF4-FFF2-40B4-BE49-F238E27FC236}">
              <a16:creationId xmlns:a16="http://schemas.microsoft.com/office/drawing/2014/main" id="{1D5B39DC-E0A2-46DA-8792-AAC4F7F60B1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14" name="_x0000_t202" hidden="1">
          <a:extLst>
            <a:ext uri="{FF2B5EF4-FFF2-40B4-BE49-F238E27FC236}">
              <a16:creationId xmlns:a16="http://schemas.microsoft.com/office/drawing/2014/main" id="{1CF6F791-1E58-4241-B9D6-54CA1C0120B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12" name="_x0000_t202" hidden="1">
          <a:extLst>
            <a:ext uri="{FF2B5EF4-FFF2-40B4-BE49-F238E27FC236}">
              <a16:creationId xmlns:a16="http://schemas.microsoft.com/office/drawing/2014/main" id="{EA71F2E9-7423-43F8-9CAD-C84E921CF0F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10" name="_x0000_t202" hidden="1">
          <a:extLst>
            <a:ext uri="{FF2B5EF4-FFF2-40B4-BE49-F238E27FC236}">
              <a16:creationId xmlns:a16="http://schemas.microsoft.com/office/drawing/2014/main" id="{6E40BC6E-DFA2-4BB1-9133-B7973E724BB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08" name="_x0000_t202" hidden="1">
          <a:extLst>
            <a:ext uri="{FF2B5EF4-FFF2-40B4-BE49-F238E27FC236}">
              <a16:creationId xmlns:a16="http://schemas.microsoft.com/office/drawing/2014/main" id="{9D001141-B328-498C-B172-231BF5544F2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06" name="_x0000_t202" hidden="1">
          <a:extLst>
            <a:ext uri="{FF2B5EF4-FFF2-40B4-BE49-F238E27FC236}">
              <a16:creationId xmlns:a16="http://schemas.microsoft.com/office/drawing/2014/main" id="{E322AE5A-4053-4837-A726-D58E0998E81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04" name="_x0000_t202" hidden="1">
          <a:extLst>
            <a:ext uri="{FF2B5EF4-FFF2-40B4-BE49-F238E27FC236}">
              <a16:creationId xmlns:a16="http://schemas.microsoft.com/office/drawing/2014/main" id="{B2C69496-01AF-4CDA-9798-DEF93F081C3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02" name="_x0000_t202" hidden="1">
          <a:extLst>
            <a:ext uri="{FF2B5EF4-FFF2-40B4-BE49-F238E27FC236}">
              <a16:creationId xmlns:a16="http://schemas.microsoft.com/office/drawing/2014/main" id="{26E6F322-1808-420E-9F0F-CA56AED0A97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100" name="_x0000_t202" hidden="1">
          <a:extLst>
            <a:ext uri="{FF2B5EF4-FFF2-40B4-BE49-F238E27FC236}">
              <a16:creationId xmlns:a16="http://schemas.microsoft.com/office/drawing/2014/main" id="{79ED4AB8-698B-4DF4-A45A-F4D29AE7779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98" name="_x0000_t202" hidden="1">
          <a:extLst>
            <a:ext uri="{FF2B5EF4-FFF2-40B4-BE49-F238E27FC236}">
              <a16:creationId xmlns:a16="http://schemas.microsoft.com/office/drawing/2014/main" id="{696B95B1-3972-4CC0-9C11-464E88DDAE9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96" name="_x0000_t202" hidden="1">
          <a:extLst>
            <a:ext uri="{FF2B5EF4-FFF2-40B4-BE49-F238E27FC236}">
              <a16:creationId xmlns:a16="http://schemas.microsoft.com/office/drawing/2014/main" id="{20BAC32C-28F9-4446-BF8E-E9B1DB75918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94" name="_x0000_t202" hidden="1">
          <a:extLst>
            <a:ext uri="{FF2B5EF4-FFF2-40B4-BE49-F238E27FC236}">
              <a16:creationId xmlns:a16="http://schemas.microsoft.com/office/drawing/2014/main" id="{6F6ED843-C68E-450E-B66B-3BFBAABACB9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92" name="_x0000_t202" hidden="1">
          <a:extLst>
            <a:ext uri="{FF2B5EF4-FFF2-40B4-BE49-F238E27FC236}">
              <a16:creationId xmlns:a16="http://schemas.microsoft.com/office/drawing/2014/main" id="{2017E593-D902-4FDD-9668-33D48157C1C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90" name="_x0000_t202" hidden="1">
          <a:extLst>
            <a:ext uri="{FF2B5EF4-FFF2-40B4-BE49-F238E27FC236}">
              <a16:creationId xmlns:a16="http://schemas.microsoft.com/office/drawing/2014/main" id="{68391F76-45A6-47B3-A74C-95EFBEC937C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88" name="_x0000_t202" hidden="1">
          <a:extLst>
            <a:ext uri="{FF2B5EF4-FFF2-40B4-BE49-F238E27FC236}">
              <a16:creationId xmlns:a16="http://schemas.microsoft.com/office/drawing/2014/main" id="{5123F70B-1525-43D6-84E0-92101A563B2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86" name="_x0000_t202" hidden="1">
          <a:extLst>
            <a:ext uri="{FF2B5EF4-FFF2-40B4-BE49-F238E27FC236}">
              <a16:creationId xmlns:a16="http://schemas.microsoft.com/office/drawing/2014/main" id="{CE1E25FC-377A-44C9-98C0-86D4C2AB3A0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84" name="_x0000_t202" hidden="1">
          <a:extLst>
            <a:ext uri="{FF2B5EF4-FFF2-40B4-BE49-F238E27FC236}">
              <a16:creationId xmlns:a16="http://schemas.microsoft.com/office/drawing/2014/main" id="{678798E7-B904-48EC-83E5-0917BA9CB26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82" name="_x0000_t202" hidden="1">
          <a:extLst>
            <a:ext uri="{FF2B5EF4-FFF2-40B4-BE49-F238E27FC236}">
              <a16:creationId xmlns:a16="http://schemas.microsoft.com/office/drawing/2014/main" id="{7DB9EAD1-2F5B-4673-86FA-52CCAD85B49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80" name="_x0000_t202" hidden="1">
          <a:extLst>
            <a:ext uri="{FF2B5EF4-FFF2-40B4-BE49-F238E27FC236}">
              <a16:creationId xmlns:a16="http://schemas.microsoft.com/office/drawing/2014/main" id="{C397D135-F4A2-4554-A8BE-41A0DC72B14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78" name="_x0000_t202" hidden="1">
          <a:extLst>
            <a:ext uri="{FF2B5EF4-FFF2-40B4-BE49-F238E27FC236}">
              <a16:creationId xmlns:a16="http://schemas.microsoft.com/office/drawing/2014/main" id="{9C7F1348-B94E-42A3-9C4B-4F007BF0D14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76" name="_x0000_t202" hidden="1">
          <a:extLst>
            <a:ext uri="{FF2B5EF4-FFF2-40B4-BE49-F238E27FC236}">
              <a16:creationId xmlns:a16="http://schemas.microsoft.com/office/drawing/2014/main" id="{F10EFD2B-E9B5-48AD-957B-6BFA5B8CFCA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34</xdr:row>
      <xdr:rowOff>104775</xdr:rowOff>
    </xdr:to>
    <xdr:sp macro="" textlink="">
      <xdr:nvSpPr>
        <xdr:cNvPr id="3074" name="_x0000_t202" hidden="1">
          <a:extLst>
            <a:ext uri="{FF2B5EF4-FFF2-40B4-BE49-F238E27FC236}">
              <a16:creationId xmlns:a16="http://schemas.microsoft.com/office/drawing/2014/main" id="{2DEF8D6A-19C9-4F1E-A481-FFC91A6FA34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 name="AutoShape 2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 name="AutoShape 2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4" name="AutoShape 2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5" name="AutoShape 2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6" name="AutoShape 2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7" name="AutoShape 2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8" name="AutoShape 20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9" name="AutoShape 20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0" name="AutoShape 20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1" name="AutoShape 20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2" name="AutoShape 20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3" name="AutoShape 19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4" name="AutoShape 19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5" name="AutoShape 19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6" name="AutoShape 19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7" name="AutoShape 19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8" name="AutoShape 18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19" name="AutoShape 18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0" name="AutoShape 18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1" name="AutoShape 18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2" name="AutoShape 18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3" name="AutoShape 17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4" name="AutoShape 17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5" name="AutoShape 17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6" name="AutoShape 17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7" name="AutoShape 17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8" name="AutoShape 16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29" name="AutoShape 16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 name="AutoShape 16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 name="AutoShape 16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37" name="AutoShape 1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39" name="AutoShape 1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41" name="AutoShape 1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43" name="AutoShape 1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45" name="AutoShape 1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47" name="AutoShape 1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49" name="AutoShape 1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51" name="AutoShape 1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53" name="AutoShape 1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55" name="AutoShape 1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57" name="AutoShape 1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59" name="AutoShape 1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61" name="AutoShape 1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63" name="AutoShape 1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65" name="AutoShape 1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67" name="AutoShape 1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69" name="AutoShape 1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71" name="AutoShape 1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73" name="AutoShape 1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75" name="AutoShape 1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77" name="AutoShape 1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79" name="AutoShape 1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81" name="AutoShape 1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83" name="AutoShape 1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85" name="AutoShape 1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87" name="AutoShape 1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89" name="AutoShape 10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91" name="AutoShape 10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93" name="AutoShape 10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95" name="AutoShape 10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97" name="AutoShape 10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99" name="AutoShape 9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01" name="AutoShape 9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03" name="AutoShape 9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05" name="AutoShape 9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07" name="AutoShape 9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09" name="AutoShape 8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11" name="AutoShape 8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13" name="AutoShape 8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15" name="AutoShape 8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17" name="AutoShape 8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19" name="AutoShape 7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21" name="AutoShape 7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23" name="AutoShape 7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25" name="AutoShape 7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27" name="AutoShape 7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29" name="AutoShape 6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31" name="AutoShape 6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33" name="AutoShape 6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35" name="AutoShape 6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37" name="AutoShape 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39" name="AutoShape 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41" name="AutoShape 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43" name="AutoShape 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45" name="AutoShape 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47" name="AutoShape 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49"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51"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53"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55"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57"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59"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61"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63"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65"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67"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69"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71"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73"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75"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77"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79"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81"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83"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85"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87"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89"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5" name="AutoShape 2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72" name="AutoShape 2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73" name="AutoShape 2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75" name="AutoShape 2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77" name="AutoShape 2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79" name="AutoShape 2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81" name="AutoShape 20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83" name="AutoShape 20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85" name="AutoShape 20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87" name="AutoShape 20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89" name="AutoShape 20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91" name="AutoShape 19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93" name="AutoShape 19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95" name="AutoShape 19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97" name="AutoShape 19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099" name="AutoShape 19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01" name="AutoShape 18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03" name="AutoShape 18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05" name="AutoShape 18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07" name="AutoShape 18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09" name="AutoShape 18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11" name="AutoShape 17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13" name="AutoShape 17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15" name="AutoShape 17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17" name="AutoShape 17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19" name="AutoShape 17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21" name="AutoShape 16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23" name="AutoShape 16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25" name="AutoShape 16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27" name="AutoShape 16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29" name="AutoShape 1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31" name="AutoShape 1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33" name="AutoShape 1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135" name="AutoShape 1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6" name="AutoShape 1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7" name="AutoShape 1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8" name="AutoShape 1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299" name="AutoShape 1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0" name="AutoShape 1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1" name="AutoShape 1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2" name="AutoShape 1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3" name="AutoShape 1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4" name="AutoShape 1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5" name="AutoShape 1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6" name="AutoShape 1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7" name="AutoShape 1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8" name="AutoShape 1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09" name="AutoShape 1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0" name="AutoShape 1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1" name="AutoShape 1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2" name="AutoShape 1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3" name="AutoShape 1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4" name="AutoShape 1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5" name="AutoShape 1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6" name="AutoShape 1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7" name="AutoShape 1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8" name="AutoShape 10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19" name="AutoShape 10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0" name="AutoShape 10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1" name="AutoShape 10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2" name="AutoShape 10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3" name="AutoShape 9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4" name="AutoShape 9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5" name="AutoShape 9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6" name="AutoShape 9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7" name="AutoShape 9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8" name="AutoShape 8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29" name="AutoShape 8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0" name="AutoShape 8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1" name="AutoShape 8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2" name="AutoShape 8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3" name="AutoShape 7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4" name="AutoShape 7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5" name="AutoShape 7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6" name="AutoShape 7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7" name="AutoShape 7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8" name="AutoShape 6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39" name="AutoShape 6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0" name="AutoShape 6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1" name="AutoShape 6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2" name="AutoShape 6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3" name="AutoShape 5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4" name="AutoShape 5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5" name="AutoShape 5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6" name="AutoShape 5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7" name="AutoShape 5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8"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49"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0"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1"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2"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3"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4"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5"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6"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7"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8"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59"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0"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1"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2"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3"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4"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5"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6"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7"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8"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69"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70"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34</xdr:row>
      <xdr:rowOff>114300</xdr:rowOff>
    </xdr:to>
    <xdr:sp macro="" textlink="">
      <xdr:nvSpPr>
        <xdr:cNvPr id="3371"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428625</xdr:colOff>
      <xdr:row>33</xdr:row>
      <xdr:rowOff>104775</xdr:rowOff>
    </xdr:to>
    <xdr:sp macro="" textlink="">
      <xdr:nvSpPr>
        <xdr:cNvPr id="4144" name="_x0000_t202" hidden="1">
          <a:extLst>
            <a:ext uri="{FF2B5EF4-FFF2-40B4-BE49-F238E27FC236}">
              <a16:creationId xmlns:a16="http://schemas.microsoft.com/office/drawing/2014/main" id="{533EDBFB-8B1B-4F78-9E94-70726483E32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42" name="_x0000_t202" hidden="1">
          <a:extLst>
            <a:ext uri="{FF2B5EF4-FFF2-40B4-BE49-F238E27FC236}">
              <a16:creationId xmlns:a16="http://schemas.microsoft.com/office/drawing/2014/main" id="{F55D1B40-7892-4BF4-AE1F-D63C91D619A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40" name="_x0000_t202" hidden="1">
          <a:extLst>
            <a:ext uri="{FF2B5EF4-FFF2-40B4-BE49-F238E27FC236}">
              <a16:creationId xmlns:a16="http://schemas.microsoft.com/office/drawing/2014/main" id="{05A03E13-C6C4-4884-87A4-1FE0299606E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38" name="_x0000_t202" hidden="1">
          <a:extLst>
            <a:ext uri="{FF2B5EF4-FFF2-40B4-BE49-F238E27FC236}">
              <a16:creationId xmlns:a16="http://schemas.microsoft.com/office/drawing/2014/main" id="{DBEB1B5E-03FE-468F-8EE6-6771696DE13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36" name="_x0000_t202" hidden="1">
          <a:extLst>
            <a:ext uri="{FF2B5EF4-FFF2-40B4-BE49-F238E27FC236}">
              <a16:creationId xmlns:a16="http://schemas.microsoft.com/office/drawing/2014/main" id="{93E2772B-0B66-4B93-9BAF-C3F9412FB8A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34" name="_x0000_t202" hidden="1">
          <a:extLst>
            <a:ext uri="{FF2B5EF4-FFF2-40B4-BE49-F238E27FC236}">
              <a16:creationId xmlns:a16="http://schemas.microsoft.com/office/drawing/2014/main" id="{45B3B4B0-789B-4244-8173-C5B1F5A90F6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32" name="_x0000_t202" hidden="1">
          <a:extLst>
            <a:ext uri="{FF2B5EF4-FFF2-40B4-BE49-F238E27FC236}">
              <a16:creationId xmlns:a16="http://schemas.microsoft.com/office/drawing/2014/main" id="{20DE272C-7702-4793-90FE-6374AA06478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30" name="_x0000_t202" hidden="1">
          <a:extLst>
            <a:ext uri="{FF2B5EF4-FFF2-40B4-BE49-F238E27FC236}">
              <a16:creationId xmlns:a16="http://schemas.microsoft.com/office/drawing/2014/main" id="{78C84A86-78D9-4888-811F-0303D902A3D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28" name="_x0000_t202" hidden="1">
          <a:extLst>
            <a:ext uri="{FF2B5EF4-FFF2-40B4-BE49-F238E27FC236}">
              <a16:creationId xmlns:a16="http://schemas.microsoft.com/office/drawing/2014/main" id="{33FB57AF-91E1-4BFE-AEED-43CE791B26C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26" name="_x0000_t202" hidden="1">
          <a:extLst>
            <a:ext uri="{FF2B5EF4-FFF2-40B4-BE49-F238E27FC236}">
              <a16:creationId xmlns:a16="http://schemas.microsoft.com/office/drawing/2014/main" id="{E333F133-B878-4D64-8EC6-E90BAA62555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24" name="_x0000_t202" hidden="1">
          <a:extLst>
            <a:ext uri="{FF2B5EF4-FFF2-40B4-BE49-F238E27FC236}">
              <a16:creationId xmlns:a16="http://schemas.microsoft.com/office/drawing/2014/main" id="{A37B3E0C-90B0-4A35-8ABF-B5414078E09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22" name="_x0000_t202" hidden="1">
          <a:extLst>
            <a:ext uri="{FF2B5EF4-FFF2-40B4-BE49-F238E27FC236}">
              <a16:creationId xmlns:a16="http://schemas.microsoft.com/office/drawing/2014/main" id="{3A6CAA5F-359B-4533-BCB7-DF884C445F5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20" name="_x0000_t202" hidden="1">
          <a:extLst>
            <a:ext uri="{FF2B5EF4-FFF2-40B4-BE49-F238E27FC236}">
              <a16:creationId xmlns:a16="http://schemas.microsoft.com/office/drawing/2014/main" id="{1FA62DDD-FDEC-4599-A139-FA5ADD1A81F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18" name="_x0000_t202" hidden="1">
          <a:extLst>
            <a:ext uri="{FF2B5EF4-FFF2-40B4-BE49-F238E27FC236}">
              <a16:creationId xmlns:a16="http://schemas.microsoft.com/office/drawing/2014/main" id="{06F57E9E-F251-44A9-8F7E-DE63A9E78C4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16" name="_x0000_t202" hidden="1">
          <a:extLst>
            <a:ext uri="{FF2B5EF4-FFF2-40B4-BE49-F238E27FC236}">
              <a16:creationId xmlns:a16="http://schemas.microsoft.com/office/drawing/2014/main" id="{2CA2403B-EE35-411B-A498-3250A2B6156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14" name="_x0000_t202" hidden="1">
          <a:extLst>
            <a:ext uri="{FF2B5EF4-FFF2-40B4-BE49-F238E27FC236}">
              <a16:creationId xmlns:a16="http://schemas.microsoft.com/office/drawing/2014/main" id="{A04C3562-F6BE-4829-92FC-B4D575FC26A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12" name="_x0000_t202" hidden="1">
          <a:extLst>
            <a:ext uri="{FF2B5EF4-FFF2-40B4-BE49-F238E27FC236}">
              <a16:creationId xmlns:a16="http://schemas.microsoft.com/office/drawing/2014/main" id="{5E3DA3E8-E65A-4079-A5D0-54D1290BB68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10" name="_x0000_t202" hidden="1">
          <a:extLst>
            <a:ext uri="{FF2B5EF4-FFF2-40B4-BE49-F238E27FC236}">
              <a16:creationId xmlns:a16="http://schemas.microsoft.com/office/drawing/2014/main" id="{1051947C-7D66-4F8E-8F9C-85C53CFE6A3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08" name="_x0000_t202" hidden="1">
          <a:extLst>
            <a:ext uri="{FF2B5EF4-FFF2-40B4-BE49-F238E27FC236}">
              <a16:creationId xmlns:a16="http://schemas.microsoft.com/office/drawing/2014/main" id="{E7AEF871-6FDE-41A8-8D76-F90F1B159AB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06" name="_x0000_t202" hidden="1">
          <a:extLst>
            <a:ext uri="{FF2B5EF4-FFF2-40B4-BE49-F238E27FC236}">
              <a16:creationId xmlns:a16="http://schemas.microsoft.com/office/drawing/2014/main" id="{A44F8D9B-2F3E-4815-82AD-4A4A543172D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04" name="_x0000_t202" hidden="1">
          <a:extLst>
            <a:ext uri="{FF2B5EF4-FFF2-40B4-BE49-F238E27FC236}">
              <a16:creationId xmlns:a16="http://schemas.microsoft.com/office/drawing/2014/main" id="{E9430E0C-E2BF-4BC4-AFB4-6776B9E2D87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02" name="_x0000_t202" hidden="1">
          <a:extLst>
            <a:ext uri="{FF2B5EF4-FFF2-40B4-BE49-F238E27FC236}">
              <a16:creationId xmlns:a16="http://schemas.microsoft.com/office/drawing/2014/main" id="{E0987A81-1BC6-4860-A39E-EB0F633DD2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100" name="_x0000_t202" hidden="1">
          <a:extLst>
            <a:ext uri="{FF2B5EF4-FFF2-40B4-BE49-F238E27FC236}">
              <a16:creationId xmlns:a16="http://schemas.microsoft.com/office/drawing/2014/main" id="{ECCC25A1-E381-4578-9A66-1CF594B46D4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33</xdr:row>
      <xdr:rowOff>104775</xdr:rowOff>
    </xdr:to>
    <xdr:sp macro="" textlink="">
      <xdr:nvSpPr>
        <xdr:cNvPr id="4098" name="_x0000_t202" hidden="1">
          <a:extLst>
            <a:ext uri="{FF2B5EF4-FFF2-40B4-BE49-F238E27FC236}">
              <a16:creationId xmlns:a16="http://schemas.microsoft.com/office/drawing/2014/main" id="{F8AFB1D3-4FFC-4858-A392-7F1C364BEB1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3"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5"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6"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7"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8"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9"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0"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1"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2"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3"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4"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5"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6"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7"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8"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19"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0"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1"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2"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3"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4"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5"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6" name="AutoShape 4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7" name="AutoShape 4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8" name="AutoShape 4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29" name="AutoShape 4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30" name="AutoShape 4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31" name="AutoShape 3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096" name="AutoShape 3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097" name="AutoShape 3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099" name="AutoShape 3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01" name="AutoShape 3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03" name="AutoShape 2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05" name="AutoShape 2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07" name="AutoShape 2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09" name="AutoShape 2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11" name="AutoShape 2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13" name="AutoShape 1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15" name="AutoShape 1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17" name="AutoShape 1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19" name="AutoShape 1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21" name="AutoShape 10"/>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23"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2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27"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33</xdr:row>
      <xdr:rowOff>107950</xdr:rowOff>
    </xdr:to>
    <xdr:sp macro="" textlink="">
      <xdr:nvSpPr>
        <xdr:cNvPr id="4129"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428625</xdr:colOff>
      <xdr:row>31</xdr:row>
      <xdr:rowOff>9525</xdr:rowOff>
    </xdr:to>
    <xdr:sp macro="" textlink="">
      <xdr:nvSpPr>
        <xdr:cNvPr id="5128" name="_x0000_t202" hidden="1">
          <a:extLst>
            <a:ext uri="{FF2B5EF4-FFF2-40B4-BE49-F238E27FC236}">
              <a16:creationId xmlns:a16="http://schemas.microsoft.com/office/drawing/2014/main" id="{B985F48D-8987-4E0E-A353-74151F20B9A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31</xdr:row>
      <xdr:rowOff>9525</xdr:rowOff>
    </xdr:to>
    <xdr:sp macro="" textlink="">
      <xdr:nvSpPr>
        <xdr:cNvPr id="5126" name="_x0000_t202" hidden="1">
          <a:extLst>
            <a:ext uri="{FF2B5EF4-FFF2-40B4-BE49-F238E27FC236}">
              <a16:creationId xmlns:a16="http://schemas.microsoft.com/office/drawing/2014/main" id="{94C81C46-A836-4BF4-BDB4-51D2218D578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31</xdr:row>
      <xdr:rowOff>9525</xdr:rowOff>
    </xdr:to>
    <xdr:sp macro="" textlink="">
      <xdr:nvSpPr>
        <xdr:cNvPr id="5124" name="_x0000_t202" hidden="1">
          <a:extLst>
            <a:ext uri="{FF2B5EF4-FFF2-40B4-BE49-F238E27FC236}">
              <a16:creationId xmlns:a16="http://schemas.microsoft.com/office/drawing/2014/main" id="{DAA775B6-B4F1-490B-945B-0B587F14A76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428625</xdr:colOff>
      <xdr:row>31</xdr:row>
      <xdr:rowOff>9525</xdr:rowOff>
    </xdr:to>
    <xdr:sp macro="" textlink="">
      <xdr:nvSpPr>
        <xdr:cNvPr id="5122" name="_x0000_t202" hidden="1">
          <a:extLst>
            <a:ext uri="{FF2B5EF4-FFF2-40B4-BE49-F238E27FC236}">
              <a16:creationId xmlns:a16="http://schemas.microsoft.com/office/drawing/2014/main" id="{E2AB879A-EC68-4326-8801-45C8EF96AA8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2"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3"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4"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5"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6"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7"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8"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31</xdr:row>
      <xdr:rowOff>12700</xdr:rowOff>
    </xdr:to>
    <xdr:sp macro="" textlink="">
      <xdr:nvSpPr>
        <xdr:cNvPr id="9"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61"/>
  <sheetViews>
    <sheetView tabSelected="1" topLeftCell="A25" zoomScaleNormal="100" workbookViewId="0">
      <selection activeCell="D34" sqref="D34:D38"/>
    </sheetView>
  </sheetViews>
  <sheetFormatPr defaultRowHeight="14.5" x14ac:dyDescent="0.35"/>
  <cols>
    <col min="1" max="1" width="6.453125" style="1" customWidth="1"/>
    <col min="2" max="2" width="2.81640625" style="2" customWidth="1"/>
    <col min="3" max="3" width="42.81640625" style="2" customWidth="1"/>
    <col min="4" max="4" width="81.453125" style="2" customWidth="1"/>
    <col min="5" max="5" width="2.81640625" style="2" customWidth="1"/>
    <col min="6" max="1025" width="9.1796875" style="2" customWidth="1"/>
  </cols>
  <sheetData>
    <row r="1" spans="1:4" ht="15" customHeight="1" x14ac:dyDescent="0.35">
      <c r="A1" s="3"/>
      <c r="B1" s="4"/>
      <c r="C1" s="5" t="s">
        <v>0</v>
      </c>
      <c r="D1" s="4" t="s">
        <v>1</v>
      </c>
    </row>
    <row r="2" spans="1:4" ht="15" customHeight="1" x14ac:dyDescent="0.35">
      <c r="A2" s="3"/>
      <c r="B2" s="4"/>
      <c r="C2" s="4"/>
      <c r="D2" s="6" t="s">
        <v>2</v>
      </c>
    </row>
    <row r="3" spans="1:4" ht="15" customHeight="1" x14ac:dyDescent="0.35">
      <c r="A3" s="3"/>
      <c r="B3" s="4"/>
      <c r="C3" s="4"/>
      <c r="D3" s="7" t="s">
        <v>3</v>
      </c>
    </row>
    <row r="4" spans="1:4" ht="15" customHeight="1" x14ac:dyDescent="0.35">
      <c r="A4" s="3"/>
      <c r="B4" s="4"/>
      <c r="C4" s="4"/>
      <c r="D4" s="8" t="s">
        <v>4</v>
      </c>
    </row>
    <row r="5" spans="1:4" ht="15" customHeight="1" x14ac:dyDescent="0.35">
      <c r="A5" s="3"/>
      <c r="B5" s="4"/>
      <c r="C5" s="4"/>
      <c r="D5" s="4"/>
    </row>
    <row r="6" spans="1:4" ht="16.5" x14ac:dyDescent="0.35">
      <c r="A6" s="3"/>
      <c r="B6" s="4"/>
      <c r="C6" s="34" t="s">
        <v>5</v>
      </c>
      <c r="D6" s="34"/>
    </row>
    <row r="7" spans="1:4" ht="15" customHeight="1" x14ac:dyDescent="0.35">
      <c r="A7" s="3" t="s">
        <v>6</v>
      </c>
      <c r="B7" s="4"/>
      <c r="C7" s="5" t="s">
        <v>7</v>
      </c>
      <c r="D7" s="9" t="str">
        <f>nome&amp;" "&amp;cognome&amp;"; "&amp;codice_fiscale</f>
        <v xml:space="preserve">Andrea Parmeggiani; </v>
      </c>
    </row>
    <row r="8" spans="1:4" ht="15" customHeight="1" x14ac:dyDescent="0.35">
      <c r="A8" s="3"/>
      <c r="B8" s="4"/>
      <c r="C8" s="4"/>
      <c r="D8" s="4"/>
    </row>
    <row r="9" spans="1:4" ht="20" x14ac:dyDescent="0.35">
      <c r="A9" s="3"/>
      <c r="B9" s="4"/>
      <c r="C9" s="35" t="s">
        <v>8</v>
      </c>
      <c r="D9" s="35"/>
    </row>
    <row r="10" spans="1:4" ht="15" customHeight="1" x14ac:dyDescent="0.35">
      <c r="A10" s="3"/>
      <c r="B10" s="4"/>
      <c r="C10" s="4"/>
      <c r="D10" s="4"/>
    </row>
    <row r="11" spans="1:4" ht="15" customHeight="1" x14ac:dyDescent="0.35">
      <c r="A11" s="3" t="s">
        <v>9</v>
      </c>
      <c r="B11" s="4"/>
      <c r="C11" s="5" t="s">
        <v>10</v>
      </c>
      <c r="D11" s="10" t="s">
        <v>11</v>
      </c>
    </row>
    <row r="12" spans="1:4" ht="15" customHeight="1" x14ac:dyDescent="0.35">
      <c r="A12" s="3" t="s">
        <v>12</v>
      </c>
      <c r="B12" s="4"/>
      <c r="C12" s="5" t="s">
        <v>13</v>
      </c>
      <c r="D12" s="10" t="s">
        <v>14</v>
      </c>
    </row>
    <row r="13" spans="1:4" ht="15" customHeight="1" x14ac:dyDescent="0.35">
      <c r="A13" s="3" t="s">
        <v>15</v>
      </c>
      <c r="B13" s="4"/>
      <c r="C13" s="5" t="s">
        <v>16</v>
      </c>
      <c r="D13" s="10" t="s">
        <v>17</v>
      </c>
    </row>
    <row r="14" spans="1:4" ht="15" customHeight="1" x14ac:dyDescent="0.35">
      <c r="A14" s="3"/>
      <c r="B14" s="4"/>
      <c r="C14" s="4"/>
      <c r="D14" s="4"/>
    </row>
    <row r="15" spans="1:4" ht="15" customHeight="1" x14ac:dyDescent="0.35">
      <c r="A15" s="3" t="s">
        <v>18</v>
      </c>
      <c r="B15" s="4"/>
      <c r="C15" s="5" t="s">
        <v>19</v>
      </c>
      <c r="D15" s="10" t="s">
        <v>20</v>
      </c>
    </row>
    <row r="16" spans="1:4" ht="15" customHeight="1" x14ac:dyDescent="0.35">
      <c r="A16" s="3" t="s">
        <v>21</v>
      </c>
      <c r="B16" s="4"/>
      <c r="C16" s="5" t="s">
        <v>22</v>
      </c>
      <c r="D16" s="10" t="s">
        <v>23</v>
      </c>
    </row>
    <row r="17" spans="1:4" ht="15" customHeight="1" x14ac:dyDescent="0.35">
      <c r="A17" s="3" t="s">
        <v>24</v>
      </c>
      <c r="B17" s="4"/>
      <c r="C17" s="5" t="s">
        <v>25</v>
      </c>
      <c r="D17" s="10" t="s">
        <v>23</v>
      </c>
    </row>
    <row r="18" spans="1:4" ht="15" customHeight="1" x14ac:dyDescent="0.35">
      <c r="A18" s="3" t="s">
        <v>26</v>
      </c>
      <c r="B18" s="4"/>
      <c r="C18" s="5" t="s">
        <v>27</v>
      </c>
      <c r="D18" s="10" t="s">
        <v>731</v>
      </c>
    </row>
    <row r="19" spans="1:4" ht="15" customHeight="1" x14ac:dyDescent="0.35">
      <c r="A19" s="3"/>
      <c r="B19" s="4"/>
      <c r="C19" s="4"/>
      <c r="D19" s="4"/>
    </row>
    <row r="20" spans="1:4" ht="15" customHeight="1" x14ac:dyDescent="0.35">
      <c r="A20" s="3" t="s">
        <v>28</v>
      </c>
      <c r="B20" s="4"/>
      <c r="C20" s="5" t="s">
        <v>29</v>
      </c>
      <c r="D20" s="10"/>
    </row>
    <row r="21" spans="1:4" ht="15" customHeight="1" x14ac:dyDescent="0.35">
      <c r="A21" s="3" t="s">
        <v>30</v>
      </c>
      <c r="B21" s="4"/>
      <c r="C21" s="5" t="s">
        <v>31</v>
      </c>
      <c r="D21" s="10"/>
    </row>
    <row r="22" spans="1:4" ht="15" customHeight="1" x14ac:dyDescent="0.35">
      <c r="A22" s="3" t="s">
        <v>32</v>
      </c>
      <c r="B22" s="4"/>
      <c r="C22" s="5" t="s">
        <v>33</v>
      </c>
      <c r="D22" s="10"/>
    </row>
    <row r="23" spans="1:4" ht="15" customHeight="1" x14ac:dyDescent="0.35">
      <c r="A23" s="3" t="s">
        <v>34</v>
      </c>
      <c r="B23" s="4"/>
      <c r="C23" s="5" t="s">
        <v>35</v>
      </c>
      <c r="D23" s="10"/>
    </row>
    <row r="24" spans="1:4" ht="15" customHeight="1" x14ac:dyDescent="0.35">
      <c r="A24" s="3"/>
      <c r="B24" s="4"/>
      <c r="C24" s="4"/>
      <c r="D24" s="4"/>
    </row>
    <row r="25" spans="1:4" ht="15" customHeight="1" x14ac:dyDescent="0.35">
      <c r="A25" s="3" t="s">
        <v>37</v>
      </c>
      <c r="B25" s="4"/>
      <c r="C25" s="5" t="s">
        <v>38</v>
      </c>
      <c r="D25" s="11"/>
    </row>
    <row r="26" spans="1:4" ht="15" customHeight="1" x14ac:dyDescent="0.35">
      <c r="A26" s="3" t="s">
        <v>39</v>
      </c>
      <c r="B26" s="4"/>
      <c r="C26" s="5" t="s">
        <v>40</v>
      </c>
      <c r="D26" s="11"/>
    </row>
    <row r="27" spans="1:4" ht="15" customHeight="1" x14ac:dyDescent="0.35">
      <c r="A27" s="3" t="s">
        <v>41</v>
      </c>
      <c r="B27" s="4"/>
      <c r="C27" s="5" t="s">
        <v>42</v>
      </c>
      <c r="D27" s="11"/>
    </row>
    <row r="28" spans="1:4" ht="15" customHeight="1" x14ac:dyDescent="0.35">
      <c r="A28" s="3" t="s">
        <v>43</v>
      </c>
      <c r="B28" s="4"/>
      <c r="C28" s="5" t="s">
        <v>44</v>
      </c>
      <c r="D28" s="11"/>
    </row>
    <row r="29" spans="1:4" ht="15" customHeight="1" x14ac:dyDescent="0.35">
      <c r="A29" s="3"/>
      <c r="B29" s="4"/>
      <c r="C29" s="4"/>
      <c r="D29" s="4"/>
    </row>
    <row r="30" spans="1:4" ht="15" customHeight="1" x14ac:dyDescent="0.35">
      <c r="A30" s="3" t="s">
        <v>45</v>
      </c>
      <c r="B30" s="4"/>
      <c r="C30" s="5" t="s">
        <v>46</v>
      </c>
      <c r="D30" s="10"/>
    </row>
    <row r="31" spans="1:4" ht="15" customHeight="1" x14ac:dyDescent="0.35">
      <c r="A31" s="3" t="s">
        <v>47</v>
      </c>
      <c r="B31" s="4"/>
      <c r="C31" s="5" t="s">
        <v>48</v>
      </c>
      <c r="D31" s="10"/>
    </row>
    <row r="32" spans="1:4" ht="15" customHeight="1" x14ac:dyDescent="0.35">
      <c r="A32" s="3" t="s">
        <v>49</v>
      </c>
      <c r="B32" s="4"/>
      <c r="C32" s="5" t="s">
        <v>50</v>
      </c>
      <c r="D32" s="11"/>
    </row>
    <row r="33" spans="1:4" ht="15" customHeight="1" x14ac:dyDescent="0.35">
      <c r="A33" s="3"/>
      <c r="B33" s="4"/>
      <c r="C33" s="4"/>
      <c r="D33" s="4"/>
    </row>
    <row r="34" spans="1:4" ht="15" customHeight="1" x14ac:dyDescent="0.35">
      <c r="A34" s="3" t="s">
        <v>52</v>
      </c>
      <c r="B34" s="4"/>
      <c r="C34" s="5" t="s">
        <v>53</v>
      </c>
      <c r="D34" s="10"/>
    </row>
    <row r="35" spans="1:4" ht="15" customHeight="1" x14ac:dyDescent="0.35">
      <c r="A35" s="3" t="s">
        <v>54</v>
      </c>
      <c r="B35" s="4"/>
      <c r="C35" s="5" t="s">
        <v>55</v>
      </c>
      <c r="D35" s="10"/>
    </row>
    <row r="36" spans="1:4" ht="15" customHeight="1" x14ac:dyDescent="0.35">
      <c r="A36" s="3" t="s">
        <v>56</v>
      </c>
      <c r="B36" s="4"/>
      <c r="C36" s="5" t="s">
        <v>57</v>
      </c>
      <c r="D36" s="11"/>
    </row>
    <row r="37" spans="1:4" ht="15" customHeight="1" x14ac:dyDescent="0.35">
      <c r="A37" s="3" t="s">
        <v>58</v>
      </c>
      <c r="B37" s="4"/>
      <c r="C37" s="5" t="s">
        <v>59</v>
      </c>
      <c r="D37" s="10"/>
    </row>
    <row r="38" spans="1:4" ht="15" customHeight="1" x14ac:dyDescent="0.35">
      <c r="A38" s="3" t="s">
        <v>60</v>
      </c>
      <c r="B38" s="4"/>
      <c r="C38" s="5" t="s">
        <v>61</v>
      </c>
      <c r="D38" s="10"/>
    </row>
    <row r="39" spans="1:4" ht="15" customHeight="1" x14ac:dyDescent="0.35">
      <c r="A39" s="3"/>
      <c r="B39" s="4"/>
      <c r="C39" s="4"/>
      <c r="D39" s="4"/>
    </row>
    <row r="40" spans="1:4" ht="20" x14ac:dyDescent="0.35">
      <c r="A40" s="3"/>
      <c r="B40" s="4"/>
      <c r="C40" s="35" t="s">
        <v>62</v>
      </c>
      <c r="D40" s="35"/>
    </row>
    <row r="41" spans="1:4" ht="15" customHeight="1" x14ac:dyDescent="0.35">
      <c r="A41" s="3"/>
      <c r="B41" s="4"/>
      <c r="C41" s="4"/>
      <c r="D41" s="4"/>
    </row>
    <row r="42" spans="1:4" ht="15" customHeight="1" x14ac:dyDescent="0.35">
      <c r="A42" s="3" t="s">
        <v>63</v>
      </c>
      <c r="B42" s="4"/>
      <c r="C42" s="5" t="s">
        <v>64</v>
      </c>
      <c r="D42" s="10" t="s">
        <v>65</v>
      </c>
    </row>
    <row r="43" spans="1:4" ht="15" customHeight="1" x14ac:dyDescent="0.35">
      <c r="A43" s="3" t="s">
        <v>66</v>
      </c>
      <c r="B43" s="4"/>
      <c r="C43" s="5" t="s">
        <v>67</v>
      </c>
      <c r="D43" s="11" t="s">
        <v>68</v>
      </c>
    </row>
    <row r="44" spans="1:4" ht="15" customHeight="1" x14ac:dyDescent="0.35">
      <c r="A44" s="3" t="s">
        <v>69</v>
      </c>
      <c r="B44" s="4"/>
      <c r="C44" s="5" t="s">
        <v>70</v>
      </c>
      <c r="D44" s="11" t="s">
        <v>71</v>
      </c>
    </row>
    <row r="45" spans="1:4" ht="15" customHeight="1" x14ac:dyDescent="0.35">
      <c r="A45" s="3" t="s">
        <v>72</v>
      </c>
      <c r="B45" s="4"/>
      <c r="C45" s="5" t="s">
        <v>73</v>
      </c>
      <c r="D45" s="11"/>
    </row>
    <row r="46" spans="1:4" ht="15" customHeight="1" x14ac:dyDescent="0.35">
      <c r="A46" s="3" t="s">
        <v>74</v>
      </c>
      <c r="B46" s="4"/>
      <c r="C46" s="5" t="s">
        <v>75</v>
      </c>
      <c r="D46" s="11"/>
    </row>
    <row r="47" spans="1:4" ht="15" customHeight="1" x14ac:dyDescent="0.35">
      <c r="A47" s="3" t="s">
        <v>76</v>
      </c>
      <c r="B47" s="4"/>
      <c r="C47" s="5" t="s">
        <v>77</v>
      </c>
      <c r="D47" s="11"/>
    </row>
    <row r="48" spans="1:4" ht="15" customHeight="1" x14ac:dyDescent="0.35">
      <c r="A48" s="3" t="s">
        <v>78</v>
      </c>
      <c r="B48" s="4"/>
      <c r="C48" s="5" t="s">
        <v>79</v>
      </c>
      <c r="D48" s="11"/>
    </row>
    <row r="49" spans="1:4" ht="15" customHeight="1" x14ac:dyDescent="0.35">
      <c r="A49" s="3"/>
      <c r="B49" s="4"/>
      <c r="C49" s="4"/>
      <c r="D49" s="4"/>
    </row>
    <row r="50" spans="1:4" ht="20" x14ac:dyDescent="0.35">
      <c r="A50" s="3"/>
      <c r="B50" s="4"/>
      <c r="C50" s="35" t="s">
        <v>80</v>
      </c>
      <c r="D50" s="35"/>
    </row>
    <row r="51" spans="1:4" ht="30" customHeight="1" x14ac:dyDescent="0.35">
      <c r="A51" s="3"/>
      <c r="B51" s="4"/>
      <c r="C51" s="36" t="s">
        <v>81</v>
      </c>
      <c r="D51" s="36"/>
    </row>
    <row r="52" spans="1:4" ht="15" customHeight="1" x14ac:dyDescent="0.35">
      <c r="A52" s="3"/>
      <c r="B52" s="4"/>
      <c r="C52" s="4"/>
      <c r="D52" s="4"/>
    </row>
    <row r="53" spans="1:4" ht="15" customHeight="1" x14ac:dyDescent="0.35">
      <c r="A53" s="3" t="s">
        <v>82</v>
      </c>
      <c r="B53" s="4"/>
      <c r="C53" s="5" t="s">
        <v>83</v>
      </c>
      <c r="D53" s="10" t="s">
        <v>84</v>
      </c>
    </row>
    <row r="54" spans="1:4" ht="15" customHeight="1" x14ac:dyDescent="0.35">
      <c r="A54" s="3" t="s">
        <v>85</v>
      </c>
      <c r="B54" s="4"/>
      <c r="C54" s="5" t="s">
        <v>86</v>
      </c>
      <c r="D54" s="11" t="s">
        <v>87</v>
      </c>
    </row>
    <row r="55" spans="1:4" ht="15" customHeight="1" x14ac:dyDescent="0.35">
      <c r="A55" s="3" t="s">
        <v>88</v>
      </c>
      <c r="B55" s="4"/>
      <c r="C55" s="5" t="s">
        <v>89</v>
      </c>
      <c r="D55" s="11" t="s">
        <v>90</v>
      </c>
    </row>
    <row r="56" spans="1:4" ht="15" customHeight="1" x14ac:dyDescent="0.35">
      <c r="A56" s="3" t="s">
        <v>91</v>
      </c>
      <c r="B56" s="4"/>
      <c r="C56" s="5" t="s">
        <v>92</v>
      </c>
      <c r="D56" s="11" t="s">
        <v>93</v>
      </c>
    </row>
    <row r="57" spans="1:4" ht="15" customHeight="1" x14ac:dyDescent="0.35">
      <c r="A57" s="3"/>
      <c r="B57" s="4"/>
      <c r="C57" s="4"/>
      <c r="D57" s="4"/>
    </row>
    <row r="58" spans="1:4" ht="15" customHeight="1" x14ac:dyDescent="0.35">
      <c r="A58" s="3" t="s">
        <v>94</v>
      </c>
      <c r="B58" s="4"/>
      <c r="C58" s="5" t="s">
        <v>95</v>
      </c>
      <c r="D58" s="10" t="s">
        <v>96</v>
      </c>
    </row>
    <row r="59" spans="1:4" ht="15" customHeight="1" x14ac:dyDescent="0.35">
      <c r="A59" s="3" t="s">
        <v>97</v>
      </c>
      <c r="B59" s="4"/>
      <c r="C59" s="5" t="s">
        <v>98</v>
      </c>
      <c r="D59" s="11" t="s">
        <v>99</v>
      </c>
    </row>
    <row r="60" spans="1:4" ht="15" customHeight="1" x14ac:dyDescent="0.35">
      <c r="A60" s="3" t="s">
        <v>100</v>
      </c>
      <c r="B60" s="4"/>
      <c r="C60" s="5" t="s">
        <v>101</v>
      </c>
      <c r="D60" s="11" t="s">
        <v>102</v>
      </c>
    </row>
    <row r="61" spans="1:4" ht="15" customHeight="1" x14ac:dyDescent="0.35">
      <c r="A61" s="3" t="s">
        <v>103</v>
      </c>
      <c r="C61" s="5" t="s">
        <v>104</v>
      </c>
      <c r="D61" s="11" t="s">
        <v>105</v>
      </c>
    </row>
  </sheetData>
  <sheetProtection algorithmName="SHA-512" hashValue="MLZ0ISrzxLhy0ruiVm4a13ii8i0SxdfRH+nQwi20GuQa40o2EvsJskvDeyodYh3czEIHy0HY92iTEO1BK6a5zA==" saltValue="YGhHiU/r3iIXbCnyc5K3uw==" spinCount="100000" sheet="1" objects="1" scenarios="1"/>
  <mergeCells count="5">
    <mergeCell ref="C6:D6"/>
    <mergeCell ref="C9:D9"/>
    <mergeCell ref="C40:D40"/>
    <mergeCell ref="C50:D50"/>
    <mergeCell ref="C51:D51"/>
  </mergeCells>
  <dataValidations count="5">
    <dataValidation type="list" allowBlank="1" showInputMessage="1" showErrorMessage="1" sqref="D13">
      <formula1>elenco_sesso</formula1>
      <formula2>0</formula2>
    </dataValidation>
    <dataValidation type="list" allowBlank="1" showInputMessage="1" showErrorMessage="1" sqref="D44 D46 D48">
      <formula1>elenco_lingue</formula1>
      <formula2>0</formula2>
    </dataValidation>
    <dataValidation type="list" allowBlank="1" showInputMessage="1" showErrorMessage="1" sqref="D59:D61">
      <formula1>INDIRECT(spec_secondaria)</formula1>
      <formula2>0</formula2>
    </dataValidation>
    <dataValidation type="list" allowBlank="1" showInputMessage="1" showErrorMessage="1" sqref="D58 D53">
      <formula1>Macroaree</formula1>
      <formula2>0</formula2>
    </dataValidation>
    <dataValidation type="list" allowBlank="1" showInputMessage="1" showErrorMessage="1" sqref="D54:D56">
      <formula1>INDIRECT(spec_principale)</formula1>
      <formula2>0</formula2>
    </dataValidation>
  </dataValidations>
  <printOptions horizontalCentered="1"/>
  <pageMargins left="0.196527777777778" right="0.196527777777778" top="0.78749999999999998" bottom="0.78749999999999998" header="0.51180555555555496" footer="0.39374999999999999"/>
  <pageSetup paperSize="9" firstPageNumber="0" fitToHeight="0" orientation="portrait" horizontalDpi="300" verticalDpi="300"/>
  <headerFooter>
    <oddFooter>&amp;C&amp;"Arial,Normale"&amp;8ANAGRAFICA / PAGINA &amp;P DI &amp;N</oddFooter>
  </headerFooter>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50"/>
  <sheetViews>
    <sheetView topLeftCell="A41" zoomScaleNormal="100" workbookViewId="0">
      <selection activeCell="D49" sqref="D49"/>
    </sheetView>
  </sheetViews>
  <sheetFormatPr defaultRowHeight="14.5" x14ac:dyDescent="0.35"/>
  <cols>
    <col min="1" max="1" width="6.453125" style="1" customWidth="1"/>
    <col min="2" max="2" width="2.81640625" style="2" customWidth="1"/>
    <col min="3" max="3" width="42.81640625" style="2" customWidth="1"/>
    <col min="4" max="4" width="81.453125" style="2" customWidth="1"/>
    <col min="5" max="5" width="2.81640625" style="2" customWidth="1"/>
    <col min="6" max="1025" width="9.1796875" style="2" customWidth="1"/>
  </cols>
  <sheetData>
    <row r="1" spans="1:4" ht="15" customHeight="1" x14ac:dyDescent="0.35">
      <c r="A1" s="3"/>
      <c r="B1" s="4"/>
      <c r="C1" s="5" t="s">
        <v>0</v>
      </c>
      <c r="D1" s="4" t="str">
        <f>istruzioni_bianco</f>
        <v>Posizionarsi sopra una cella per visualizzare le relative istruzioni di compilazione</v>
      </c>
    </row>
    <row r="2" spans="1:4" ht="15" customHeight="1" x14ac:dyDescent="0.35">
      <c r="A2" s="3"/>
      <c r="B2" s="4"/>
      <c r="C2" s="4"/>
      <c r="D2" s="6" t="str">
        <f>istruzioni_giallo</f>
        <v>La compilazione delle celle evidenziate in giallo è obbligatoria</v>
      </c>
    </row>
    <row r="3" spans="1:4" ht="15" customHeight="1" x14ac:dyDescent="0.35">
      <c r="A3" s="3"/>
      <c r="B3" s="4"/>
      <c r="C3" s="4"/>
      <c r="D3" s="7" t="str">
        <f>istruzioni_verde</f>
        <v>La compilazione delle celle evidenziate in verde è facoltativa, ma consigliata se pertinente</v>
      </c>
    </row>
    <row r="4" spans="1:4" ht="15" customHeight="1" x14ac:dyDescent="0.35">
      <c r="A4" s="3"/>
      <c r="B4" s="4"/>
      <c r="C4" s="4"/>
      <c r="D4" s="8" t="str">
        <f>istruzioni_rosso</f>
        <v>Le celle evideziate in rosso si compilano automaticamente</v>
      </c>
    </row>
    <row r="5" spans="1:4" ht="15" customHeight="1" x14ac:dyDescent="0.35">
      <c r="A5" s="3"/>
      <c r="B5" s="4"/>
      <c r="C5" s="4"/>
      <c r="D5" s="4"/>
    </row>
    <row r="6" spans="1:4" ht="16.5" x14ac:dyDescent="0.35">
      <c r="A6" s="3"/>
      <c r="B6" s="4"/>
      <c r="C6" s="37" t="s">
        <v>106</v>
      </c>
      <c r="D6" s="37"/>
    </row>
    <row r="7" spans="1:4" ht="15" customHeight="1" x14ac:dyDescent="0.35">
      <c r="A7" s="3" t="s">
        <v>107</v>
      </c>
      <c r="B7" s="4"/>
      <c r="C7" s="5" t="s">
        <v>7</v>
      </c>
      <c r="D7" s="9" t="str">
        <f>candidatura</f>
        <v xml:space="preserve">Andrea Parmeggiani; </v>
      </c>
    </row>
    <row r="8" spans="1:4" ht="15" customHeight="1" x14ac:dyDescent="0.35">
      <c r="A8" s="3"/>
      <c r="B8" s="4"/>
      <c r="C8" s="4"/>
      <c r="D8" s="4"/>
    </row>
    <row r="9" spans="1:4" ht="20" x14ac:dyDescent="0.35">
      <c r="A9" s="3"/>
      <c r="B9" s="4"/>
      <c r="C9" s="35" t="s">
        <v>108</v>
      </c>
      <c r="D9" s="35"/>
    </row>
    <row r="10" spans="1:4" ht="15" customHeight="1" x14ac:dyDescent="0.35">
      <c r="A10" s="3"/>
      <c r="B10" s="4"/>
      <c r="C10" s="4"/>
      <c r="D10" s="4"/>
    </row>
    <row r="11" spans="1:4" ht="15" customHeight="1" x14ac:dyDescent="0.35">
      <c r="A11" s="3" t="s">
        <v>109</v>
      </c>
      <c r="B11" s="4"/>
      <c r="C11" s="5" t="s">
        <v>110</v>
      </c>
      <c r="D11" s="10" t="s">
        <v>111</v>
      </c>
    </row>
    <row r="12" spans="1:4" ht="15" customHeight="1" x14ac:dyDescent="0.35">
      <c r="A12" s="3" t="s">
        <v>112</v>
      </c>
      <c r="B12" s="4"/>
      <c r="C12" s="5" t="s">
        <v>113</v>
      </c>
      <c r="D12" s="10" t="s">
        <v>114</v>
      </c>
    </row>
    <row r="13" spans="1:4" ht="15" customHeight="1" x14ac:dyDescent="0.35">
      <c r="A13" s="3" t="s">
        <v>115</v>
      </c>
      <c r="B13" s="4"/>
      <c r="C13" s="5" t="s">
        <v>116</v>
      </c>
      <c r="D13" s="10" t="s">
        <v>117</v>
      </c>
    </row>
    <row r="14" spans="1:4" ht="15" customHeight="1" x14ac:dyDescent="0.35">
      <c r="A14" s="3" t="s">
        <v>118</v>
      </c>
      <c r="B14" s="4"/>
      <c r="C14" s="5" t="s">
        <v>119</v>
      </c>
      <c r="D14" s="10" t="s">
        <v>120</v>
      </c>
    </row>
    <row r="15" spans="1:4" ht="45" customHeight="1" x14ac:dyDescent="0.35">
      <c r="A15" s="12" t="s">
        <v>121</v>
      </c>
      <c r="B15" s="4"/>
      <c r="C15" s="13" t="s">
        <v>122</v>
      </c>
      <c r="D15" s="14" t="s">
        <v>123</v>
      </c>
    </row>
    <row r="16" spans="1:4" ht="15" customHeight="1" x14ac:dyDescent="0.35">
      <c r="A16" s="3" t="s">
        <v>124</v>
      </c>
      <c r="B16" s="4"/>
      <c r="C16" s="5" t="s">
        <v>125</v>
      </c>
      <c r="D16" s="10" t="s">
        <v>126</v>
      </c>
    </row>
    <row r="17" spans="1:4" ht="15" customHeight="1" x14ac:dyDescent="0.35">
      <c r="A17" s="3"/>
      <c r="B17" s="4"/>
      <c r="C17" s="15" t="s">
        <v>127</v>
      </c>
      <c r="D17" s="4"/>
    </row>
    <row r="18" spans="1:4" ht="15" customHeight="1" x14ac:dyDescent="0.35">
      <c r="A18" s="3" t="s">
        <v>128</v>
      </c>
      <c r="B18" s="4"/>
      <c r="C18" s="5" t="s">
        <v>129</v>
      </c>
      <c r="D18" s="11"/>
    </row>
    <row r="19" spans="1:4" ht="15" customHeight="1" x14ac:dyDescent="0.35">
      <c r="A19" s="3" t="s">
        <v>130</v>
      </c>
      <c r="B19" s="4"/>
      <c r="C19" s="5" t="s">
        <v>116</v>
      </c>
      <c r="D19" s="11"/>
    </row>
    <row r="20" spans="1:4" ht="15" customHeight="1" x14ac:dyDescent="0.35">
      <c r="A20" s="3" t="s">
        <v>131</v>
      </c>
      <c r="B20" s="4"/>
      <c r="C20" s="5" t="s">
        <v>119</v>
      </c>
      <c r="D20" s="11"/>
    </row>
    <row r="21" spans="1:4" ht="45" customHeight="1" x14ac:dyDescent="0.35">
      <c r="A21" s="12" t="s">
        <v>132</v>
      </c>
      <c r="B21" s="4"/>
      <c r="C21" s="13" t="s">
        <v>122</v>
      </c>
      <c r="D21" s="16"/>
    </row>
    <row r="22" spans="1:4" ht="15" customHeight="1" x14ac:dyDescent="0.35">
      <c r="A22" s="3"/>
      <c r="B22" s="4"/>
      <c r="C22" s="4"/>
      <c r="D22" s="4"/>
    </row>
    <row r="23" spans="1:4" ht="15" customHeight="1" x14ac:dyDescent="0.35">
      <c r="A23" s="3" t="s">
        <v>133</v>
      </c>
      <c r="B23" s="4"/>
      <c r="C23" s="5" t="s">
        <v>110</v>
      </c>
      <c r="D23" s="11"/>
    </row>
    <row r="24" spans="1:4" ht="15" customHeight="1" x14ac:dyDescent="0.35">
      <c r="A24" s="3" t="s">
        <v>134</v>
      </c>
      <c r="B24" s="4"/>
      <c r="C24" s="5" t="s">
        <v>135</v>
      </c>
      <c r="D24" s="11"/>
    </row>
    <row r="25" spans="1:4" ht="15" customHeight="1" x14ac:dyDescent="0.35">
      <c r="A25" s="3" t="s">
        <v>136</v>
      </c>
      <c r="B25" s="4"/>
      <c r="C25" s="5" t="s">
        <v>116</v>
      </c>
      <c r="D25" s="11"/>
    </row>
    <row r="26" spans="1:4" ht="15" customHeight="1" x14ac:dyDescent="0.35">
      <c r="A26" s="3" t="s">
        <v>137</v>
      </c>
      <c r="B26" s="4"/>
      <c r="C26" s="5" t="s">
        <v>119</v>
      </c>
      <c r="D26" s="11"/>
    </row>
    <row r="27" spans="1:4" ht="45" customHeight="1" x14ac:dyDescent="0.35">
      <c r="A27" s="12" t="s">
        <v>138</v>
      </c>
      <c r="B27" s="4"/>
      <c r="C27" s="13" t="s">
        <v>122</v>
      </c>
      <c r="D27" s="16"/>
    </row>
    <row r="28" spans="1:4" ht="15" customHeight="1" x14ac:dyDescent="0.35">
      <c r="A28" s="3" t="s">
        <v>139</v>
      </c>
      <c r="B28" s="4"/>
      <c r="C28" s="5" t="s">
        <v>125</v>
      </c>
      <c r="D28" s="11"/>
    </row>
    <row r="29" spans="1:4" ht="15" customHeight="1" x14ac:dyDescent="0.35">
      <c r="A29" s="3"/>
      <c r="B29" s="4"/>
      <c r="C29" s="15" t="s">
        <v>127</v>
      </c>
      <c r="D29" s="4"/>
    </row>
    <row r="30" spans="1:4" ht="15" customHeight="1" x14ac:dyDescent="0.35">
      <c r="A30" s="3" t="s">
        <v>140</v>
      </c>
      <c r="B30" s="4"/>
      <c r="C30" s="5" t="s">
        <v>141</v>
      </c>
      <c r="D30" s="11"/>
    </row>
    <row r="31" spans="1:4" ht="15" customHeight="1" x14ac:dyDescent="0.35">
      <c r="A31" s="3" t="s">
        <v>142</v>
      </c>
      <c r="B31" s="4"/>
      <c r="C31" s="5" t="s">
        <v>116</v>
      </c>
      <c r="D31" s="11"/>
    </row>
    <row r="32" spans="1:4" ht="15" customHeight="1" x14ac:dyDescent="0.35">
      <c r="A32" s="3" t="s">
        <v>143</v>
      </c>
      <c r="B32" s="4"/>
      <c r="C32" s="5" t="s">
        <v>119</v>
      </c>
      <c r="D32" s="11"/>
    </row>
    <row r="33" spans="1:4" ht="45" customHeight="1" x14ac:dyDescent="0.35">
      <c r="A33" s="12" t="s">
        <v>144</v>
      </c>
      <c r="B33" s="4"/>
      <c r="C33" s="13" t="s">
        <v>122</v>
      </c>
      <c r="D33" s="16"/>
    </row>
    <row r="34" spans="1:4" ht="15" customHeight="1" x14ac:dyDescent="0.35">
      <c r="A34" s="3"/>
      <c r="B34" s="4"/>
      <c r="C34" s="4"/>
      <c r="D34" s="4"/>
    </row>
    <row r="35" spans="1:4" ht="20" x14ac:dyDescent="0.35">
      <c r="A35" s="3"/>
      <c r="B35" s="4"/>
      <c r="C35" s="35" t="s">
        <v>145</v>
      </c>
      <c r="D35" s="35"/>
    </row>
    <row r="36" spans="1:4" ht="15" customHeight="1" x14ac:dyDescent="0.35">
      <c r="A36" s="3"/>
      <c r="B36" s="4"/>
      <c r="C36" s="4"/>
      <c r="D36" s="4"/>
    </row>
    <row r="37" spans="1:4" ht="15" customHeight="1" x14ac:dyDescent="0.35">
      <c r="A37" s="3" t="s">
        <v>146</v>
      </c>
      <c r="B37" s="4"/>
      <c r="C37" s="5" t="s">
        <v>147</v>
      </c>
      <c r="D37" s="11"/>
    </row>
    <row r="38" spans="1:4" ht="15" customHeight="1" x14ac:dyDescent="0.35">
      <c r="A38" s="3" t="s">
        <v>148</v>
      </c>
      <c r="B38" s="4"/>
      <c r="C38" s="5" t="s">
        <v>149</v>
      </c>
      <c r="D38" s="11"/>
    </row>
    <row r="39" spans="1:4" ht="15" customHeight="1" x14ac:dyDescent="0.35">
      <c r="A39" s="3" t="s">
        <v>150</v>
      </c>
      <c r="B39" s="4"/>
      <c r="C39" s="5" t="s">
        <v>119</v>
      </c>
      <c r="D39" s="11"/>
    </row>
    <row r="40" spans="1:4" ht="45" customHeight="1" x14ac:dyDescent="0.35">
      <c r="A40" s="12" t="s">
        <v>151</v>
      </c>
      <c r="B40" s="4"/>
      <c r="C40" s="13" t="s">
        <v>122</v>
      </c>
      <c r="D40" s="16"/>
    </row>
    <row r="41" spans="1:4" ht="15" customHeight="1" x14ac:dyDescent="0.35">
      <c r="A41" s="3" t="s">
        <v>152</v>
      </c>
      <c r="B41" s="4"/>
      <c r="C41" s="5" t="s">
        <v>125</v>
      </c>
      <c r="D41" s="11"/>
    </row>
    <row r="42" spans="1:4" ht="15" customHeight="1" x14ac:dyDescent="0.35">
      <c r="A42" s="3"/>
      <c r="B42" s="4"/>
      <c r="C42" s="4"/>
      <c r="D42" s="4"/>
    </row>
    <row r="43" spans="1:4" ht="20" x14ac:dyDescent="0.35">
      <c r="A43" s="3"/>
      <c r="B43" s="4"/>
      <c r="C43" s="35" t="s">
        <v>153</v>
      </c>
      <c r="D43" s="35"/>
    </row>
    <row r="44" spans="1:4" ht="15" customHeight="1" x14ac:dyDescent="0.35">
      <c r="A44" s="3"/>
      <c r="B44" s="4"/>
      <c r="C44" s="4"/>
      <c r="D44" s="4"/>
    </row>
    <row r="45" spans="1:4" ht="15" customHeight="1" x14ac:dyDescent="0.35">
      <c r="A45" s="3" t="s">
        <v>154</v>
      </c>
      <c r="B45" s="4"/>
      <c r="C45" s="5" t="s">
        <v>155</v>
      </c>
      <c r="D45" s="11" t="s">
        <v>156</v>
      </c>
    </row>
    <row r="46" spans="1:4" ht="15" customHeight="1" x14ac:dyDescent="0.35">
      <c r="A46" s="3" t="s">
        <v>157</v>
      </c>
      <c r="B46" s="4"/>
      <c r="C46" s="5" t="s">
        <v>149</v>
      </c>
      <c r="D46" s="11" t="s">
        <v>158</v>
      </c>
    </row>
    <row r="47" spans="1:4" ht="15" customHeight="1" x14ac:dyDescent="0.35">
      <c r="A47" s="3" t="s">
        <v>159</v>
      </c>
      <c r="B47" s="4"/>
      <c r="C47" s="5" t="s">
        <v>119</v>
      </c>
      <c r="D47" s="11" t="s">
        <v>160</v>
      </c>
    </row>
    <row r="48" spans="1:4" ht="45" customHeight="1" x14ac:dyDescent="0.35">
      <c r="A48" s="12" t="s">
        <v>161</v>
      </c>
      <c r="B48" s="4"/>
      <c r="C48" s="13" t="s">
        <v>122</v>
      </c>
      <c r="D48" s="17" t="s">
        <v>162</v>
      </c>
    </row>
    <row r="49" spans="1:4" ht="15" customHeight="1" x14ac:dyDescent="0.35">
      <c r="A49" s="3" t="s">
        <v>163</v>
      </c>
      <c r="B49" s="4"/>
      <c r="C49" s="5" t="s">
        <v>125</v>
      </c>
      <c r="D49" s="11"/>
    </row>
    <row r="50" spans="1:4" ht="15" customHeight="1" x14ac:dyDescent="0.35">
      <c r="A50" s="3"/>
      <c r="B50" s="4"/>
      <c r="C50" s="4"/>
      <c r="D50" s="4"/>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formula2>0</formula2>
    </dataValidation>
  </dataValidations>
  <printOptions horizontalCentered="1"/>
  <pageMargins left="0.196527777777778" right="0.196527777777778" top="0.78749999999999998" bottom="0.78749999999999998" header="0.51180555555555496" footer="0.39374999999999999"/>
  <pageSetup paperSize="9" firstPageNumber="0" fitToHeight="0" orientation="portrait" horizontalDpi="300" verticalDpi="300"/>
  <headerFooter>
    <oddFooter>&amp;C&amp;"Arial,Normale"&amp;8CURSUS STUDIORUM / PAGINA &amp;P DI &amp;N</oddFooter>
  </headerFooter>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130"/>
  <sheetViews>
    <sheetView topLeftCell="A77" zoomScaleNormal="100" workbookViewId="0">
      <selection activeCell="D81" sqref="D81"/>
    </sheetView>
  </sheetViews>
  <sheetFormatPr defaultRowHeight="14.5" x14ac:dyDescent="0.35"/>
  <cols>
    <col min="1" max="1" width="6.453125" style="1" customWidth="1"/>
    <col min="2" max="2" width="2.81640625" style="2" customWidth="1"/>
    <col min="3" max="3" width="42.81640625" style="2" customWidth="1"/>
    <col min="4" max="4" width="81.453125" style="2" customWidth="1"/>
    <col min="5" max="5" width="2.81640625" style="2" customWidth="1"/>
    <col min="6" max="1025" width="9.1796875" style="2" customWidth="1"/>
  </cols>
  <sheetData>
    <row r="1" spans="1:4" ht="15" customHeight="1" x14ac:dyDescent="0.35">
      <c r="A1" s="3"/>
      <c r="B1" s="4"/>
      <c r="C1" s="5" t="s">
        <v>0</v>
      </c>
      <c r="D1" s="4" t="str">
        <f>istruzioni_bianco</f>
        <v>Posizionarsi sopra una cella per visualizzare le relative istruzioni di compilazione</v>
      </c>
    </row>
    <row r="2" spans="1:4" ht="15" customHeight="1" x14ac:dyDescent="0.35">
      <c r="A2" s="3"/>
      <c r="B2" s="4"/>
      <c r="C2" s="4"/>
      <c r="D2" s="6" t="str">
        <f>istruzioni_giallo</f>
        <v>La compilazione delle celle evidenziate in giallo è obbligatoria</v>
      </c>
    </row>
    <row r="3" spans="1:4" ht="15" customHeight="1" x14ac:dyDescent="0.35">
      <c r="A3" s="3"/>
      <c r="B3" s="4"/>
      <c r="C3" s="4"/>
      <c r="D3" s="7" t="str">
        <f>istruzioni_verde</f>
        <v>La compilazione delle celle evidenziate in verde è facoltativa, ma consigliata se pertinente</v>
      </c>
    </row>
    <row r="4" spans="1:4" ht="15" customHeight="1" x14ac:dyDescent="0.35">
      <c r="A4" s="3"/>
      <c r="B4" s="4"/>
      <c r="C4" s="4"/>
      <c r="D4" s="8" t="str">
        <f>istruzioni_rosso</f>
        <v>Le celle evideziate in rosso si compilano automaticamente</v>
      </c>
    </row>
    <row r="5" spans="1:4" ht="15" customHeight="1" x14ac:dyDescent="0.35">
      <c r="A5" s="3"/>
      <c r="B5" s="4"/>
      <c r="C5" s="4"/>
      <c r="D5" s="4"/>
    </row>
    <row r="6" spans="1:4" ht="16.5" x14ac:dyDescent="0.35">
      <c r="A6" s="3"/>
      <c r="B6" s="4"/>
      <c r="C6" s="37" t="s">
        <v>164</v>
      </c>
      <c r="D6" s="37"/>
    </row>
    <row r="7" spans="1:4" ht="15" customHeight="1" x14ac:dyDescent="0.35">
      <c r="A7" s="3" t="s">
        <v>165</v>
      </c>
      <c r="B7" s="4"/>
      <c r="C7" s="5" t="s">
        <v>7</v>
      </c>
      <c r="D7" s="9" t="str">
        <f>candidatura</f>
        <v xml:space="preserve">Andrea Parmeggiani; </v>
      </c>
    </row>
    <row r="8" spans="1:4" ht="15" customHeight="1" x14ac:dyDescent="0.35">
      <c r="A8" s="3"/>
      <c r="B8" s="4"/>
      <c r="C8" s="4"/>
      <c r="D8" s="4"/>
    </row>
    <row r="9" spans="1:4" ht="20" x14ac:dyDescent="0.35">
      <c r="A9" s="3"/>
      <c r="B9" s="4"/>
      <c r="C9" s="35" t="s">
        <v>166</v>
      </c>
      <c r="D9" s="35"/>
    </row>
    <row r="10" spans="1:4" ht="60" customHeight="1" x14ac:dyDescent="0.35">
      <c r="A10" s="3"/>
      <c r="B10" s="4"/>
      <c r="C10" s="38" t="s">
        <v>167</v>
      </c>
      <c r="D10" s="38"/>
    </row>
    <row r="11" spans="1:4" ht="15" customHeight="1" x14ac:dyDescent="0.35">
      <c r="A11" s="3"/>
      <c r="B11" s="4"/>
      <c r="C11" s="4"/>
      <c r="D11" s="4"/>
    </row>
    <row r="12" spans="1:4" ht="15" customHeight="1" x14ac:dyDescent="0.35">
      <c r="A12" s="3" t="s">
        <v>168</v>
      </c>
      <c r="B12" s="4"/>
      <c r="C12" s="5" t="s">
        <v>169</v>
      </c>
      <c r="D12" s="18">
        <v>42156</v>
      </c>
    </row>
    <row r="13" spans="1:4" ht="15" customHeight="1" x14ac:dyDescent="0.35">
      <c r="A13" s="3" t="s">
        <v>170</v>
      </c>
      <c r="B13" s="4"/>
      <c r="C13" s="5" t="s">
        <v>171</v>
      </c>
      <c r="D13" s="18" t="s">
        <v>172</v>
      </c>
    </row>
    <row r="14" spans="1:4" ht="15" customHeight="1" x14ac:dyDescent="0.35">
      <c r="A14" s="3" t="s">
        <v>173</v>
      </c>
      <c r="B14" s="4"/>
      <c r="C14" s="5" t="s">
        <v>174</v>
      </c>
      <c r="D14" s="10" t="s">
        <v>175</v>
      </c>
    </row>
    <row r="15" spans="1:4" ht="15" customHeight="1" x14ac:dyDescent="0.35">
      <c r="A15" s="3" t="s">
        <v>176</v>
      </c>
      <c r="B15" s="4"/>
      <c r="C15" s="5" t="s">
        <v>177</v>
      </c>
      <c r="D15" s="10" t="s">
        <v>178</v>
      </c>
    </row>
    <row r="16" spans="1:4" ht="15" customHeight="1" x14ac:dyDescent="0.35">
      <c r="A16" s="3" t="s">
        <v>179</v>
      </c>
      <c r="B16" s="4"/>
      <c r="C16" s="5" t="s">
        <v>180</v>
      </c>
      <c r="D16" s="10" t="s">
        <v>178</v>
      </c>
    </row>
    <row r="17" spans="1:4" ht="15" customHeight="1" x14ac:dyDescent="0.35">
      <c r="A17" s="3" t="s">
        <v>181</v>
      </c>
      <c r="B17" s="4"/>
      <c r="C17" s="5" t="s">
        <v>182</v>
      </c>
      <c r="D17" s="10" t="s">
        <v>183</v>
      </c>
    </row>
    <row r="18" spans="1:4" ht="15" customHeight="1" x14ac:dyDescent="0.35">
      <c r="A18" s="3" t="s">
        <v>184</v>
      </c>
      <c r="B18" s="4"/>
      <c r="C18" s="5" t="s">
        <v>185</v>
      </c>
      <c r="D18" s="10" t="s">
        <v>186</v>
      </c>
    </row>
    <row r="19" spans="1:4" ht="15" customHeight="1" x14ac:dyDescent="0.35">
      <c r="A19" s="3" t="s">
        <v>187</v>
      </c>
      <c r="B19" s="4"/>
      <c r="C19" s="5" t="s">
        <v>188</v>
      </c>
      <c r="D19" s="10" t="s">
        <v>189</v>
      </c>
    </row>
    <row r="20" spans="1:4" ht="15" customHeight="1" x14ac:dyDescent="0.35">
      <c r="A20" s="3" t="s">
        <v>190</v>
      </c>
      <c r="B20" s="4"/>
      <c r="C20" s="5" t="s">
        <v>191</v>
      </c>
      <c r="D20" s="10" t="s">
        <v>192</v>
      </c>
    </row>
    <row r="21" spans="1:4" s="20" customFormat="1" ht="75" customHeight="1" x14ac:dyDescent="0.35">
      <c r="A21" s="12" t="s">
        <v>193</v>
      </c>
      <c r="B21" s="19"/>
      <c r="C21" s="13" t="s">
        <v>194</v>
      </c>
      <c r="D21" s="14" t="s">
        <v>195</v>
      </c>
    </row>
    <row r="22" spans="1:4" s="20" customFormat="1" ht="45" customHeight="1" x14ac:dyDescent="0.35">
      <c r="A22" s="12" t="s">
        <v>196</v>
      </c>
      <c r="B22" s="19"/>
      <c r="C22" s="13" t="s">
        <v>197</v>
      </c>
      <c r="D22" s="21" t="s">
        <v>198</v>
      </c>
    </row>
    <row r="24" spans="1:4" ht="15" customHeight="1" x14ac:dyDescent="0.35">
      <c r="A24" s="3" t="s">
        <v>199</v>
      </c>
      <c r="B24" s="4"/>
      <c r="C24" s="5" t="s">
        <v>169</v>
      </c>
      <c r="D24" s="22">
        <v>42736</v>
      </c>
    </row>
    <row r="25" spans="1:4" ht="15" customHeight="1" x14ac:dyDescent="0.35">
      <c r="A25" s="3" t="s">
        <v>200</v>
      </c>
      <c r="B25" s="4"/>
      <c r="C25" s="5" t="s">
        <v>171</v>
      </c>
      <c r="D25" s="22" t="s">
        <v>172</v>
      </c>
    </row>
    <row r="26" spans="1:4" ht="15" customHeight="1" x14ac:dyDescent="0.35">
      <c r="A26" s="3" t="s">
        <v>201</v>
      </c>
      <c r="B26" s="4"/>
      <c r="C26" s="5" t="s">
        <v>202</v>
      </c>
      <c r="D26" s="11" t="s">
        <v>203</v>
      </c>
    </row>
    <row r="27" spans="1:4" ht="15" customHeight="1" x14ac:dyDescent="0.35">
      <c r="A27" s="3" t="s">
        <v>204</v>
      </c>
      <c r="B27" s="4"/>
      <c r="C27" s="5" t="s">
        <v>177</v>
      </c>
      <c r="D27" s="11" t="s">
        <v>205</v>
      </c>
    </row>
    <row r="28" spans="1:4" ht="15" customHeight="1" x14ac:dyDescent="0.35">
      <c r="A28" s="3" t="s">
        <v>206</v>
      </c>
      <c r="B28" s="4"/>
      <c r="C28" s="5" t="s">
        <v>180</v>
      </c>
      <c r="D28" s="11" t="s">
        <v>36</v>
      </c>
    </row>
    <row r="29" spans="1:4" ht="15" customHeight="1" x14ac:dyDescent="0.35">
      <c r="A29" s="3" t="s">
        <v>207</v>
      </c>
      <c r="B29" s="4"/>
      <c r="C29" s="5" t="s">
        <v>182</v>
      </c>
      <c r="D29" s="11" t="s">
        <v>208</v>
      </c>
    </row>
    <row r="30" spans="1:4" ht="15" customHeight="1" x14ac:dyDescent="0.35">
      <c r="A30" s="3" t="s">
        <v>209</v>
      </c>
      <c r="B30" s="4"/>
      <c r="C30" s="5" t="s">
        <v>185</v>
      </c>
      <c r="D30" s="11" t="s">
        <v>210</v>
      </c>
    </row>
    <row r="31" spans="1:4" ht="15" customHeight="1" x14ac:dyDescent="0.35">
      <c r="A31" s="3" t="s">
        <v>211</v>
      </c>
      <c r="B31" s="4"/>
      <c r="C31" s="5" t="s">
        <v>188</v>
      </c>
      <c r="D31" s="11" t="s">
        <v>212</v>
      </c>
    </row>
    <row r="32" spans="1:4" ht="15" customHeight="1" x14ac:dyDescent="0.35">
      <c r="A32" s="3" t="s">
        <v>213</v>
      </c>
      <c r="B32" s="4"/>
      <c r="C32" s="5" t="s">
        <v>191</v>
      </c>
      <c r="D32" s="11" t="s">
        <v>83</v>
      </c>
    </row>
    <row r="33" spans="1:4" s="20" customFormat="1" ht="75" customHeight="1" x14ac:dyDescent="0.35">
      <c r="A33" s="12" t="s">
        <v>214</v>
      </c>
      <c r="B33" s="19"/>
      <c r="C33" s="13" t="s">
        <v>194</v>
      </c>
      <c r="D33" s="16" t="s">
        <v>215</v>
      </c>
    </row>
    <row r="34" spans="1:4" s="20" customFormat="1" ht="45" customHeight="1" x14ac:dyDescent="0.35">
      <c r="A34" s="12" t="s">
        <v>216</v>
      </c>
      <c r="B34" s="19"/>
      <c r="C34" s="13" t="s">
        <v>197</v>
      </c>
      <c r="D34" s="16" t="s">
        <v>215</v>
      </c>
    </row>
    <row r="36" spans="1:4" ht="15" customHeight="1" x14ac:dyDescent="0.35">
      <c r="A36" s="3" t="s">
        <v>217</v>
      </c>
      <c r="B36" s="4"/>
      <c r="C36" s="5" t="s">
        <v>169</v>
      </c>
      <c r="D36" s="23" t="s">
        <v>218</v>
      </c>
    </row>
    <row r="37" spans="1:4" ht="15" customHeight="1" x14ac:dyDescent="0.35">
      <c r="A37" s="3" t="s">
        <v>219</v>
      </c>
      <c r="B37" s="4"/>
      <c r="C37" s="5" t="s">
        <v>171</v>
      </c>
      <c r="D37" s="23" t="s">
        <v>172</v>
      </c>
    </row>
    <row r="38" spans="1:4" ht="15" customHeight="1" x14ac:dyDescent="0.35">
      <c r="A38" s="3" t="s">
        <v>220</v>
      </c>
      <c r="B38" s="4"/>
      <c r="C38" s="5" t="s">
        <v>221</v>
      </c>
      <c r="D38" s="11" t="s">
        <v>222</v>
      </c>
    </row>
    <row r="39" spans="1:4" ht="15" customHeight="1" x14ac:dyDescent="0.35">
      <c r="A39" s="3" t="s">
        <v>223</v>
      </c>
      <c r="B39" s="4"/>
      <c r="C39" s="5" t="s">
        <v>177</v>
      </c>
      <c r="D39" s="11" t="s">
        <v>205</v>
      </c>
    </row>
    <row r="40" spans="1:4" ht="15" customHeight="1" x14ac:dyDescent="0.35">
      <c r="A40" s="3" t="s">
        <v>224</v>
      </c>
      <c r="B40" s="4"/>
      <c r="C40" s="5" t="s">
        <v>180</v>
      </c>
      <c r="D40" s="11" t="s">
        <v>36</v>
      </c>
    </row>
    <row r="41" spans="1:4" ht="15" customHeight="1" x14ac:dyDescent="0.35">
      <c r="A41" s="3" t="s">
        <v>225</v>
      </c>
      <c r="B41" s="4"/>
      <c r="C41" s="5" t="s">
        <v>182</v>
      </c>
      <c r="D41" s="11" t="s">
        <v>226</v>
      </c>
    </row>
    <row r="42" spans="1:4" ht="15" customHeight="1" x14ac:dyDescent="0.35">
      <c r="A42" s="3" t="s">
        <v>227</v>
      </c>
      <c r="B42" s="4"/>
      <c r="C42" s="5" t="s">
        <v>185</v>
      </c>
      <c r="D42" s="11" t="s">
        <v>228</v>
      </c>
    </row>
    <row r="43" spans="1:4" ht="15" customHeight="1" x14ac:dyDescent="0.35">
      <c r="A43" s="3" t="s">
        <v>229</v>
      </c>
      <c r="B43" s="4"/>
      <c r="C43" s="5" t="s">
        <v>188</v>
      </c>
      <c r="D43" s="11" t="s">
        <v>212</v>
      </c>
    </row>
    <row r="44" spans="1:4" ht="15" customHeight="1" x14ac:dyDescent="0.35">
      <c r="A44" s="3" t="s">
        <v>230</v>
      </c>
      <c r="B44" s="4"/>
      <c r="C44" s="5" t="s">
        <v>191</v>
      </c>
      <c r="D44" s="11" t="s">
        <v>192</v>
      </c>
    </row>
    <row r="45" spans="1:4" s="20" customFormat="1" ht="75" customHeight="1" x14ac:dyDescent="0.35">
      <c r="A45" s="12" t="s">
        <v>231</v>
      </c>
      <c r="B45" s="19"/>
      <c r="C45" s="13" t="s">
        <v>194</v>
      </c>
      <c r="D45" s="16" t="s">
        <v>232</v>
      </c>
    </row>
    <row r="46" spans="1:4" s="20" customFormat="1" ht="45" customHeight="1" x14ac:dyDescent="0.35">
      <c r="A46" s="12" t="s">
        <v>233</v>
      </c>
      <c r="B46" s="19"/>
      <c r="C46" s="13" t="s">
        <v>197</v>
      </c>
      <c r="D46" s="24" t="s">
        <v>234</v>
      </c>
    </row>
    <row r="48" spans="1:4" ht="15" customHeight="1" x14ac:dyDescent="0.35">
      <c r="A48" s="3" t="s">
        <v>235</v>
      </c>
      <c r="B48" s="4"/>
      <c r="C48" s="5" t="s">
        <v>169</v>
      </c>
      <c r="D48" s="23" t="s">
        <v>236</v>
      </c>
    </row>
    <row r="49" spans="1:4" ht="15" customHeight="1" x14ac:dyDescent="0.35">
      <c r="A49" s="3" t="s">
        <v>237</v>
      </c>
      <c r="B49" s="4"/>
      <c r="C49" s="5" t="s">
        <v>171</v>
      </c>
      <c r="D49" s="23" t="s">
        <v>172</v>
      </c>
    </row>
    <row r="50" spans="1:4" ht="15" customHeight="1" x14ac:dyDescent="0.35">
      <c r="A50" s="3" t="s">
        <v>238</v>
      </c>
      <c r="B50" s="4"/>
      <c r="C50" s="5" t="s">
        <v>239</v>
      </c>
      <c r="D50" s="11" t="s">
        <v>51</v>
      </c>
    </row>
    <row r="51" spans="1:4" ht="15" customHeight="1" x14ac:dyDescent="0.35">
      <c r="A51" s="3" t="s">
        <v>240</v>
      </c>
      <c r="B51" s="4"/>
      <c r="C51" s="5" t="s">
        <v>177</v>
      </c>
      <c r="D51" s="11" t="s">
        <v>205</v>
      </c>
    </row>
    <row r="52" spans="1:4" ht="15" customHeight="1" x14ac:dyDescent="0.35">
      <c r="A52" s="3" t="s">
        <v>241</v>
      </c>
      <c r="B52" s="4"/>
      <c r="C52" s="5" t="s">
        <v>180</v>
      </c>
      <c r="D52" s="11" t="s">
        <v>36</v>
      </c>
    </row>
    <row r="53" spans="1:4" ht="15" customHeight="1" x14ac:dyDescent="0.35">
      <c r="A53" s="3" t="s">
        <v>242</v>
      </c>
      <c r="B53" s="4"/>
      <c r="C53" s="5" t="s">
        <v>182</v>
      </c>
      <c r="D53" s="11" t="s">
        <v>226</v>
      </c>
    </row>
    <row r="54" spans="1:4" ht="15" customHeight="1" x14ac:dyDescent="0.35">
      <c r="A54" s="3" t="s">
        <v>243</v>
      </c>
      <c r="B54" s="4"/>
      <c r="C54" s="5" t="s">
        <v>185</v>
      </c>
      <c r="D54" s="11" t="s">
        <v>244</v>
      </c>
    </row>
    <row r="55" spans="1:4" ht="15" customHeight="1" x14ac:dyDescent="0.35">
      <c r="A55" s="3" t="s">
        <v>245</v>
      </c>
      <c r="B55" s="4"/>
      <c r="C55" s="5" t="s">
        <v>188</v>
      </c>
      <c r="D55" s="11" t="s">
        <v>212</v>
      </c>
    </row>
    <row r="56" spans="1:4" ht="15" customHeight="1" x14ac:dyDescent="0.35">
      <c r="A56" s="3" t="s">
        <v>246</v>
      </c>
      <c r="B56" s="4"/>
      <c r="C56" s="5" t="s">
        <v>191</v>
      </c>
      <c r="D56" s="11" t="s">
        <v>192</v>
      </c>
    </row>
    <row r="57" spans="1:4" s="20" customFormat="1" ht="75" customHeight="1" x14ac:dyDescent="0.35">
      <c r="A57" s="12" t="s">
        <v>247</v>
      </c>
      <c r="B57" s="19"/>
      <c r="C57" s="13" t="s">
        <v>194</v>
      </c>
      <c r="D57" s="16" t="s">
        <v>248</v>
      </c>
    </row>
    <row r="58" spans="1:4" s="20" customFormat="1" ht="45" customHeight="1" x14ac:dyDescent="0.35">
      <c r="A58" s="12" t="s">
        <v>249</v>
      </c>
      <c r="B58" s="19"/>
      <c r="C58" s="13" t="s">
        <v>197</v>
      </c>
      <c r="D58" s="16" t="s">
        <v>250</v>
      </c>
    </row>
    <row r="60" spans="1:4" ht="15" customHeight="1" x14ac:dyDescent="0.35">
      <c r="A60" s="3" t="s">
        <v>251</v>
      </c>
      <c r="B60" s="4"/>
      <c r="C60" s="5" t="s">
        <v>169</v>
      </c>
      <c r="D60" s="23" t="s">
        <v>252</v>
      </c>
    </row>
    <row r="61" spans="1:4" ht="15" customHeight="1" x14ac:dyDescent="0.35">
      <c r="A61" s="3" t="s">
        <v>253</v>
      </c>
      <c r="B61" s="4"/>
      <c r="C61" s="5" t="s">
        <v>171</v>
      </c>
      <c r="D61" s="23" t="s">
        <v>254</v>
      </c>
    </row>
    <row r="62" spans="1:4" ht="15" customHeight="1" x14ac:dyDescent="0.35">
      <c r="A62" s="3" t="s">
        <v>255</v>
      </c>
      <c r="B62" s="4"/>
      <c r="C62" s="5" t="s">
        <v>256</v>
      </c>
      <c r="D62" s="11" t="s">
        <v>257</v>
      </c>
    </row>
    <row r="63" spans="1:4" ht="15" customHeight="1" x14ac:dyDescent="0.35">
      <c r="A63" s="3" t="s">
        <v>258</v>
      </c>
      <c r="B63" s="4"/>
      <c r="C63" s="5" t="s">
        <v>177</v>
      </c>
      <c r="D63" s="11" t="s">
        <v>259</v>
      </c>
    </row>
    <row r="64" spans="1:4" ht="15" customHeight="1" x14ac:dyDescent="0.35">
      <c r="A64" s="3" t="s">
        <v>260</v>
      </c>
      <c r="B64" s="4"/>
      <c r="C64" s="5" t="s">
        <v>180</v>
      </c>
      <c r="D64" s="11" t="s">
        <v>261</v>
      </c>
    </row>
    <row r="65" spans="1:4" ht="15" customHeight="1" x14ac:dyDescent="0.35">
      <c r="A65" s="3" t="s">
        <v>262</v>
      </c>
      <c r="B65" s="4"/>
      <c r="C65" s="5" t="s">
        <v>182</v>
      </c>
      <c r="D65" s="11" t="s">
        <v>263</v>
      </c>
    </row>
    <row r="66" spans="1:4" ht="15" customHeight="1" x14ac:dyDescent="0.35">
      <c r="A66" s="3" t="s">
        <v>264</v>
      </c>
      <c r="B66" s="4"/>
      <c r="C66" s="5" t="s">
        <v>185</v>
      </c>
      <c r="D66" s="11" t="s">
        <v>265</v>
      </c>
    </row>
    <row r="67" spans="1:4" ht="15" customHeight="1" x14ac:dyDescent="0.35">
      <c r="A67" s="3" t="s">
        <v>266</v>
      </c>
      <c r="B67" s="4"/>
      <c r="C67" s="5" t="s">
        <v>188</v>
      </c>
      <c r="D67" s="11" t="s">
        <v>212</v>
      </c>
    </row>
    <row r="68" spans="1:4" ht="15" customHeight="1" x14ac:dyDescent="0.35">
      <c r="A68" s="3" t="s">
        <v>267</v>
      </c>
      <c r="B68" s="4"/>
      <c r="C68" s="5" t="s">
        <v>191</v>
      </c>
      <c r="D68" s="11" t="s">
        <v>192</v>
      </c>
    </row>
    <row r="69" spans="1:4" s="20" customFormat="1" ht="75" customHeight="1" x14ac:dyDescent="0.35">
      <c r="A69" s="12" t="s">
        <v>268</v>
      </c>
      <c r="B69" s="19"/>
      <c r="C69" s="13" t="s">
        <v>194</v>
      </c>
      <c r="D69" s="16" t="s">
        <v>269</v>
      </c>
    </row>
    <row r="70" spans="1:4" s="20" customFormat="1" ht="45" customHeight="1" x14ac:dyDescent="0.35">
      <c r="A70" s="12" t="s">
        <v>270</v>
      </c>
      <c r="B70" s="19"/>
      <c r="C70" s="13" t="s">
        <v>197</v>
      </c>
      <c r="D70" s="16" t="s">
        <v>271</v>
      </c>
    </row>
    <row r="72" spans="1:4" ht="15" customHeight="1" x14ac:dyDescent="0.35">
      <c r="A72" s="3" t="s">
        <v>272</v>
      </c>
      <c r="B72" s="4"/>
      <c r="C72" s="5" t="s">
        <v>169</v>
      </c>
      <c r="D72" s="23" t="s">
        <v>172</v>
      </c>
    </row>
    <row r="73" spans="1:4" ht="15" customHeight="1" x14ac:dyDescent="0.35">
      <c r="A73" s="3" t="s">
        <v>273</v>
      </c>
      <c r="B73" s="4"/>
      <c r="C73" s="5" t="s">
        <v>171</v>
      </c>
      <c r="D73" s="23" t="s">
        <v>172</v>
      </c>
    </row>
    <row r="74" spans="1:4" ht="15" customHeight="1" x14ac:dyDescent="0.35">
      <c r="A74" s="3" t="s">
        <v>274</v>
      </c>
      <c r="B74" s="4"/>
      <c r="C74" s="5" t="s">
        <v>275</v>
      </c>
      <c r="D74" s="11"/>
    </row>
    <row r="75" spans="1:4" ht="15" customHeight="1" x14ac:dyDescent="0.35">
      <c r="A75" s="3" t="s">
        <v>276</v>
      </c>
      <c r="B75" s="4"/>
      <c r="C75" s="5" t="s">
        <v>177</v>
      </c>
      <c r="D75" s="11"/>
    </row>
    <row r="76" spans="1:4" ht="15" customHeight="1" x14ac:dyDescent="0.35">
      <c r="A76" s="3" t="s">
        <v>277</v>
      </c>
      <c r="B76" s="4"/>
      <c r="C76" s="5" t="s">
        <v>180</v>
      </c>
      <c r="D76" s="11"/>
    </row>
    <row r="77" spans="1:4" ht="15" customHeight="1" x14ac:dyDescent="0.35">
      <c r="A77" s="3" t="s">
        <v>278</v>
      </c>
      <c r="B77" s="4"/>
      <c r="C77" s="5" t="s">
        <v>182</v>
      </c>
      <c r="D77" s="11"/>
    </row>
    <row r="78" spans="1:4" ht="15" customHeight="1" x14ac:dyDescent="0.35">
      <c r="A78" s="3" t="s">
        <v>279</v>
      </c>
      <c r="B78" s="4"/>
      <c r="C78" s="5" t="s">
        <v>185</v>
      </c>
      <c r="D78" s="11"/>
    </row>
    <row r="79" spans="1:4" ht="15" customHeight="1" x14ac:dyDescent="0.35">
      <c r="A79" s="3" t="s">
        <v>280</v>
      </c>
      <c r="B79" s="4"/>
      <c r="C79" s="5" t="s">
        <v>188</v>
      </c>
      <c r="D79" s="11"/>
    </row>
    <row r="80" spans="1:4" ht="15" customHeight="1" x14ac:dyDescent="0.35">
      <c r="A80" s="3" t="s">
        <v>281</v>
      </c>
      <c r="B80" s="4"/>
      <c r="C80" s="5" t="s">
        <v>191</v>
      </c>
      <c r="D80" s="11"/>
    </row>
    <row r="81" spans="1:4" s="20" customFormat="1" ht="75" customHeight="1" x14ac:dyDescent="0.35">
      <c r="A81" s="12" t="s">
        <v>282</v>
      </c>
      <c r="B81" s="19"/>
      <c r="C81" s="13" t="s">
        <v>194</v>
      </c>
      <c r="D81" s="16"/>
    </row>
    <row r="82" spans="1:4" s="20" customFormat="1" ht="45" customHeight="1" x14ac:dyDescent="0.35">
      <c r="A82" s="12" t="s">
        <v>283</v>
      </c>
      <c r="B82" s="19"/>
      <c r="C82" s="13" t="s">
        <v>197</v>
      </c>
      <c r="D82" s="16"/>
    </row>
    <row r="84" spans="1:4" ht="15" customHeight="1" x14ac:dyDescent="0.35">
      <c r="A84" s="3" t="s">
        <v>284</v>
      </c>
      <c r="B84" s="4"/>
      <c r="C84" s="5" t="s">
        <v>169</v>
      </c>
      <c r="D84" s="23" t="s">
        <v>172</v>
      </c>
    </row>
    <row r="85" spans="1:4" ht="15" customHeight="1" x14ac:dyDescent="0.35">
      <c r="A85" s="3" t="s">
        <v>285</v>
      </c>
      <c r="B85" s="4"/>
      <c r="C85" s="5" t="s">
        <v>171</v>
      </c>
      <c r="D85" s="23" t="s">
        <v>172</v>
      </c>
    </row>
    <row r="86" spans="1:4" ht="15" customHeight="1" x14ac:dyDescent="0.35">
      <c r="A86" s="3" t="s">
        <v>286</v>
      </c>
      <c r="B86" s="4"/>
      <c r="C86" s="5" t="s">
        <v>287</v>
      </c>
      <c r="D86" s="11"/>
    </row>
    <row r="87" spans="1:4" ht="15" customHeight="1" x14ac:dyDescent="0.35">
      <c r="A87" s="3" t="s">
        <v>288</v>
      </c>
      <c r="B87" s="4"/>
      <c r="C87" s="5" t="s">
        <v>177</v>
      </c>
      <c r="D87" s="11"/>
    </row>
    <row r="88" spans="1:4" ht="15" customHeight="1" x14ac:dyDescent="0.35">
      <c r="A88" s="3" t="s">
        <v>289</v>
      </c>
      <c r="B88" s="4"/>
      <c r="C88" s="5" t="s">
        <v>180</v>
      </c>
      <c r="D88" s="11"/>
    </row>
    <row r="89" spans="1:4" ht="15" customHeight="1" x14ac:dyDescent="0.35">
      <c r="A89" s="3" t="s">
        <v>290</v>
      </c>
      <c r="B89" s="4"/>
      <c r="C89" s="5" t="s">
        <v>182</v>
      </c>
      <c r="D89" s="11"/>
    </row>
    <row r="90" spans="1:4" ht="15" customHeight="1" x14ac:dyDescent="0.35">
      <c r="A90" s="3" t="s">
        <v>291</v>
      </c>
      <c r="B90" s="4"/>
      <c r="C90" s="5" t="s">
        <v>185</v>
      </c>
      <c r="D90" s="11"/>
    </row>
    <row r="91" spans="1:4" ht="15" customHeight="1" x14ac:dyDescent="0.35">
      <c r="A91" s="3" t="s">
        <v>292</v>
      </c>
      <c r="B91" s="4"/>
      <c r="C91" s="5" t="s">
        <v>188</v>
      </c>
      <c r="D91" s="11"/>
    </row>
    <row r="92" spans="1:4" ht="15" customHeight="1" x14ac:dyDescent="0.35">
      <c r="A92" s="3" t="s">
        <v>293</v>
      </c>
      <c r="B92" s="4"/>
      <c r="C92" s="5" t="s">
        <v>191</v>
      </c>
      <c r="D92" s="11"/>
    </row>
    <row r="93" spans="1:4" s="20" customFormat="1" ht="75" customHeight="1" x14ac:dyDescent="0.35">
      <c r="A93" s="12" t="s">
        <v>294</v>
      </c>
      <c r="B93" s="19"/>
      <c r="C93" s="13" t="s">
        <v>194</v>
      </c>
      <c r="D93" s="16"/>
    </row>
    <row r="94" spans="1:4" s="20" customFormat="1" ht="45" customHeight="1" x14ac:dyDescent="0.35">
      <c r="A94" s="12" t="s">
        <v>295</v>
      </c>
      <c r="B94" s="19"/>
      <c r="C94" s="13" t="s">
        <v>197</v>
      </c>
      <c r="D94" s="16"/>
    </row>
    <row r="96" spans="1:4" ht="15" customHeight="1" x14ac:dyDescent="0.35">
      <c r="A96" s="3" t="s">
        <v>296</v>
      </c>
      <c r="B96" s="4"/>
      <c r="C96" s="5" t="s">
        <v>169</v>
      </c>
      <c r="D96" s="23" t="s">
        <v>172</v>
      </c>
    </row>
    <row r="97" spans="1:4" ht="15" customHeight="1" x14ac:dyDescent="0.35">
      <c r="A97" s="3" t="s">
        <v>297</v>
      </c>
      <c r="B97" s="4"/>
      <c r="C97" s="5" t="s">
        <v>171</v>
      </c>
      <c r="D97" s="23" t="s">
        <v>172</v>
      </c>
    </row>
    <row r="98" spans="1:4" ht="15" customHeight="1" x14ac:dyDescent="0.35">
      <c r="A98" s="3" t="s">
        <v>298</v>
      </c>
      <c r="B98" s="4"/>
      <c r="C98" s="5" t="s">
        <v>299</v>
      </c>
      <c r="D98" s="11"/>
    </row>
    <row r="99" spans="1:4" ht="15" customHeight="1" x14ac:dyDescent="0.35">
      <c r="A99" s="3" t="s">
        <v>300</v>
      </c>
      <c r="B99" s="4"/>
      <c r="C99" s="5" t="s">
        <v>177</v>
      </c>
      <c r="D99" s="11"/>
    </row>
    <row r="100" spans="1:4" ht="15" customHeight="1" x14ac:dyDescent="0.35">
      <c r="A100" s="3" t="s">
        <v>301</v>
      </c>
      <c r="B100" s="4"/>
      <c r="C100" s="5" t="s">
        <v>180</v>
      </c>
      <c r="D100" s="11"/>
    </row>
    <row r="101" spans="1:4" ht="15" customHeight="1" x14ac:dyDescent="0.35">
      <c r="A101" s="3" t="s">
        <v>302</v>
      </c>
      <c r="B101" s="4"/>
      <c r="C101" s="5" t="s">
        <v>182</v>
      </c>
      <c r="D101" s="11"/>
    </row>
    <row r="102" spans="1:4" ht="15" customHeight="1" x14ac:dyDescent="0.35">
      <c r="A102" s="3" t="s">
        <v>303</v>
      </c>
      <c r="B102" s="4"/>
      <c r="C102" s="5" t="s">
        <v>185</v>
      </c>
      <c r="D102" s="11"/>
    </row>
    <row r="103" spans="1:4" ht="15" customHeight="1" x14ac:dyDescent="0.35">
      <c r="A103" s="3" t="s">
        <v>304</v>
      </c>
      <c r="B103" s="4"/>
      <c r="C103" s="5" t="s">
        <v>188</v>
      </c>
      <c r="D103" s="11"/>
    </row>
    <row r="104" spans="1:4" ht="15" customHeight="1" x14ac:dyDescent="0.35">
      <c r="A104" s="3" t="s">
        <v>305</v>
      </c>
      <c r="B104" s="4"/>
      <c r="C104" s="5" t="s">
        <v>191</v>
      </c>
      <c r="D104" s="11"/>
    </row>
    <row r="105" spans="1:4" s="20" customFormat="1" ht="75" customHeight="1" x14ac:dyDescent="0.35">
      <c r="A105" s="12" t="s">
        <v>306</v>
      </c>
      <c r="B105" s="19"/>
      <c r="C105" s="13" t="s">
        <v>194</v>
      </c>
      <c r="D105" s="16"/>
    </row>
    <row r="106" spans="1:4" s="20" customFormat="1" ht="45" customHeight="1" x14ac:dyDescent="0.35">
      <c r="A106" s="12" t="s">
        <v>307</v>
      </c>
      <c r="B106" s="19"/>
      <c r="C106" s="13" t="s">
        <v>197</v>
      </c>
      <c r="D106" s="16"/>
    </row>
    <row r="108" spans="1:4" ht="15" customHeight="1" x14ac:dyDescent="0.35">
      <c r="A108" s="3" t="s">
        <v>308</v>
      </c>
      <c r="B108" s="4"/>
      <c r="C108" s="5" t="s">
        <v>169</v>
      </c>
      <c r="D108" s="23" t="s">
        <v>172</v>
      </c>
    </row>
    <row r="109" spans="1:4" ht="15" customHeight="1" x14ac:dyDescent="0.35">
      <c r="A109" s="3" t="s">
        <v>309</v>
      </c>
      <c r="B109" s="4"/>
      <c r="C109" s="5" t="s">
        <v>171</v>
      </c>
      <c r="D109" s="23" t="s">
        <v>172</v>
      </c>
    </row>
    <row r="110" spans="1:4" ht="15" customHeight="1" x14ac:dyDescent="0.35">
      <c r="A110" s="3" t="s">
        <v>310</v>
      </c>
      <c r="B110" s="4"/>
      <c r="C110" s="5" t="s">
        <v>311</v>
      </c>
      <c r="D110" s="11"/>
    </row>
    <row r="111" spans="1:4" ht="15" customHeight="1" x14ac:dyDescent="0.35">
      <c r="A111" s="3" t="s">
        <v>312</v>
      </c>
      <c r="B111" s="4"/>
      <c r="C111" s="5" t="s">
        <v>177</v>
      </c>
      <c r="D111" s="11"/>
    </row>
    <row r="112" spans="1:4" ht="15" customHeight="1" x14ac:dyDescent="0.35">
      <c r="A112" s="3" t="s">
        <v>313</v>
      </c>
      <c r="B112" s="4"/>
      <c r="C112" s="5" t="s">
        <v>180</v>
      </c>
      <c r="D112" s="11"/>
    </row>
    <row r="113" spans="1:4" ht="15" customHeight="1" x14ac:dyDescent="0.35">
      <c r="A113" s="3" t="s">
        <v>314</v>
      </c>
      <c r="B113" s="4"/>
      <c r="C113" s="5" t="s">
        <v>182</v>
      </c>
      <c r="D113" s="11"/>
    </row>
    <row r="114" spans="1:4" ht="15" customHeight="1" x14ac:dyDescent="0.35">
      <c r="A114" s="3" t="s">
        <v>315</v>
      </c>
      <c r="B114" s="4"/>
      <c r="C114" s="5" t="s">
        <v>185</v>
      </c>
      <c r="D114" s="11"/>
    </row>
    <row r="115" spans="1:4" ht="15" customHeight="1" x14ac:dyDescent="0.35">
      <c r="A115" s="3" t="s">
        <v>316</v>
      </c>
      <c r="B115" s="4"/>
      <c r="C115" s="5" t="s">
        <v>188</v>
      </c>
      <c r="D115" s="11"/>
    </row>
    <row r="116" spans="1:4" ht="15" customHeight="1" x14ac:dyDescent="0.35">
      <c r="A116" s="3" t="s">
        <v>317</v>
      </c>
      <c r="B116" s="4"/>
      <c r="C116" s="5" t="s">
        <v>191</v>
      </c>
      <c r="D116" s="11"/>
    </row>
    <row r="117" spans="1:4" s="20" customFormat="1" ht="75" customHeight="1" x14ac:dyDescent="0.35">
      <c r="A117" s="12" t="s">
        <v>318</v>
      </c>
      <c r="B117" s="19"/>
      <c r="C117" s="13" t="s">
        <v>194</v>
      </c>
      <c r="D117" s="16"/>
    </row>
    <row r="118" spans="1:4" s="20" customFormat="1" ht="45" customHeight="1" x14ac:dyDescent="0.35">
      <c r="A118" s="12" t="s">
        <v>319</v>
      </c>
      <c r="B118" s="19"/>
      <c r="C118" s="13" t="s">
        <v>197</v>
      </c>
      <c r="D118" s="16"/>
    </row>
    <row r="120" spans="1:4" ht="15" customHeight="1" x14ac:dyDescent="0.35">
      <c r="A120" s="3" t="s">
        <v>320</v>
      </c>
      <c r="B120" s="4"/>
      <c r="C120" s="5" t="s">
        <v>169</v>
      </c>
      <c r="D120" s="23" t="s">
        <v>172</v>
      </c>
    </row>
    <row r="121" spans="1:4" ht="15" customHeight="1" x14ac:dyDescent="0.35">
      <c r="A121" s="3" t="s">
        <v>321</v>
      </c>
      <c r="B121" s="4"/>
      <c r="C121" s="5" t="s">
        <v>171</v>
      </c>
      <c r="D121" s="23" t="s">
        <v>172</v>
      </c>
    </row>
    <row r="122" spans="1:4" ht="15" customHeight="1" x14ac:dyDescent="0.35">
      <c r="A122" s="3" t="s">
        <v>322</v>
      </c>
      <c r="B122" s="4"/>
      <c r="C122" s="5" t="s">
        <v>323</v>
      </c>
      <c r="D122" s="11"/>
    </row>
    <row r="123" spans="1:4" ht="15" customHeight="1" x14ac:dyDescent="0.35">
      <c r="A123" s="3" t="s">
        <v>324</v>
      </c>
      <c r="B123" s="4"/>
      <c r="C123" s="5" t="s">
        <v>177</v>
      </c>
      <c r="D123" s="11"/>
    </row>
    <row r="124" spans="1:4" ht="15" customHeight="1" x14ac:dyDescent="0.35">
      <c r="A124" s="3" t="s">
        <v>325</v>
      </c>
      <c r="B124" s="4"/>
      <c r="C124" s="5" t="s">
        <v>180</v>
      </c>
      <c r="D124" s="11"/>
    </row>
    <row r="125" spans="1:4" ht="15" customHeight="1" x14ac:dyDescent="0.35">
      <c r="A125" s="3" t="s">
        <v>326</v>
      </c>
      <c r="B125" s="4"/>
      <c r="C125" s="5" t="s">
        <v>182</v>
      </c>
      <c r="D125" s="11"/>
    </row>
    <row r="126" spans="1:4" ht="15" customHeight="1" x14ac:dyDescent="0.35">
      <c r="A126" s="3" t="s">
        <v>327</v>
      </c>
      <c r="B126" s="4"/>
      <c r="C126" s="5" t="s">
        <v>185</v>
      </c>
      <c r="D126" s="11"/>
    </row>
    <row r="127" spans="1:4" ht="15" customHeight="1" x14ac:dyDescent="0.35">
      <c r="A127" s="3" t="s">
        <v>328</v>
      </c>
      <c r="B127" s="4"/>
      <c r="C127" s="5" t="s">
        <v>188</v>
      </c>
      <c r="D127" s="11"/>
    </row>
    <row r="128" spans="1:4" ht="15" customHeight="1" x14ac:dyDescent="0.35">
      <c r="A128" s="3" t="s">
        <v>329</v>
      </c>
      <c r="B128" s="4"/>
      <c r="C128" s="5" t="s">
        <v>191</v>
      </c>
      <c r="D128" s="11"/>
    </row>
    <row r="129" spans="1:4" s="20" customFormat="1" ht="75" customHeight="1" x14ac:dyDescent="0.35">
      <c r="A129" s="12" t="s">
        <v>330</v>
      </c>
      <c r="B129" s="19"/>
      <c r="C129" s="13" t="s">
        <v>194</v>
      </c>
      <c r="D129" s="16"/>
    </row>
    <row r="130" spans="1:4" s="20" customFormat="1" ht="45" customHeight="1" x14ac:dyDescent="0.35">
      <c r="A130" s="12" t="s">
        <v>331</v>
      </c>
      <c r="B130" s="19"/>
      <c r="C130" s="13" t="s">
        <v>197</v>
      </c>
      <c r="D130" s="16"/>
    </row>
  </sheetData>
  <sheetProtection algorithmName="SHA-512" hashValue="ZsNELiuoq8ZryU5grkOfRtiePBlmlcSn/i9l4G/7v8AVHzAp1qgTm5/h9N51bRJekQYPfPconQMvmSx1hWNTIA==" saltValue="T6gq7QiyDbLAOW3WMT8/ww==" spinCount="100000" sheet="1" objects="1" scenarios="1"/>
  <mergeCells count="3">
    <mergeCell ref="C6:D6"/>
    <mergeCell ref="C9:D9"/>
    <mergeCell ref="C10:D10"/>
  </mergeCells>
  <dataValidations count="3">
    <dataValidation type="list" allowBlank="1" showInputMessage="1" showErrorMessage="1" sqref="D17 D29 D41 D53 D65 D77 D89 D101 D113 D125">
      <formula1>elenco_dim_tipo</formula1>
      <formula2>0</formula2>
    </dataValidation>
    <dataValidation type="list" allowBlank="1" showInputMessage="1" showErrorMessage="1" sqref="D19 D31 D43 D55 D67 D79 D91 D103 D115 D127">
      <formula1>elenco_ambito_attivita</formula1>
      <formula2>0</formula2>
    </dataValidation>
    <dataValidation type="list" allowBlank="1" showInputMessage="1" showErrorMessage="1" sqref="D20 D32 D44 D56 D68 D80 D92 D104 D116 D128">
      <formula1>elenco_riferimento</formula1>
      <formula2>0</formula2>
    </dataValidation>
  </dataValidations>
  <printOptions horizontalCentered="1"/>
  <pageMargins left="0.196527777777778" right="0.196527777777778" top="0.78749999999999998" bottom="0.78749999999999998" header="0.51180555555555496" footer="0.39374999999999999"/>
  <pageSetup paperSize="9" firstPageNumber="0" fitToHeight="0" orientation="portrait" horizontalDpi="300" verticalDpi="300"/>
  <headerFooter>
    <oddFooter>&amp;C&amp;"Arial,Normale"&amp;8ESPERIENZE PROFESSIONALI / PAGINA &amp;P DI &amp;N</oddFooter>
  </headerFooter>
  <rowBreaks count="3" manualBreakCount="3">
    <brk id="35" max="16383" man="1"/>
    <brk id="71" max="16383" man="1"/>
    <brk id="107" max="16383" man="1"/>
  </rowBreaks>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37"/>
  <sheetViews>
    <sheetView topLeftCell="A34" zoomScaleNormal="100" workbookViewId="0">
      <selection activeCell="D33" sqref="D33"/>
    </sheetView>
  </sheetViews>
  <sheetFormatPr defaultRowHeight="14.5" x14ac:dyDescent="0.35"/>
  <cols>
    <col min="1" max="1" width="6.453125" style="1" customWidth="1"/>
    <col min="2" max="2" width="2.81640625" style="2" customWidth="1"/>
    <col min="3" max="3" width="42.81640625" style="2" customWidth="1"/>
    <col min="4" max="4" width="81.453125" style="2" customWidth="1"/>
    <col min="5" max="5" width="2.81640625" style="2" customWidth="1"/>
    <col min="6" max="1025" width="9.1796875" style="2" customWidth="1"/>
  </cols>
  <sheetData>
    <row r="1" spans="1:4" ht="15" customHeight="1" x14ac:dyDescent="0.35">
      <c r="A1" s="3"/>
      <c r="B1" s="4"/>
      <c r="C1" s="5" t="s">
        <v>0</v>
      </c>
      <c r="D1" s="4" t="str">
        <f>istruzioni_bianco</f>
        <v>Posizionarsi sopra una cella per visualizzare le relative istruzioni di compilazione</v>
      </c>
    </row>
    <row r="2" spans="1:4" ht="15" customHeight="1" x14ac:dyDescent="0.35">
      <c r="A2" s="3"/>
      <c r="B2" s="4"/>
      <c r="C2" s="4"/>
      <c r="D2" s="6" t="str">
        <f>istruzioni_giallo</f>
        <v>La compilazione delle celle evidenziate in giallo è obbligatoria</v>
      </c>
    </row>
    <row r="3" spans="1:4" ht="15" customHeight="1" x14ac:dyDescent="0.35">
      <c r="A3" s="3"/>
      <c r="B3" s="4"/>
      <c r="C3" s="4"/>
      <c r="D3" s="7" t="str">
        <f>istruzioni_verde</f>
        <v>La compilazione delle celle evidenziate in verde è facoltativa, ma consigliata se pertinente</v>
      </c>
    </row>
    <row r="4" spans="1:4" ht="15" customHeight="1" x14ac:dyDescent="0.35">
      <c r="A4" s="3"/>
      <c r="B4" s="4"/>
      <c r="C4" s="4"/>
      <c r="D4" s="8" t="str">
        <f>istruzioni_rosso</f>
        <v>Le celle evideziate in rosso si compilano automaticamente</v>
      </c>
    </row>
    <row r="5" spans="1:4" ht="15" customHeight="1" x14ac:dyDescent="0.35">
      <c r="A5" s="3"/>
      <c r="B5" s="4"/>
      <c r="C5" s="4"/>
      <c r="D5" s="4"/>
    </row>
    <row r="6" spans="1:4" ht="16.5" x14ac:dyDescent="0.35">
      <c r="A6" s="3"/>
      <c r="B6" s="4"/>
      <c r="C6" s="37" t="s">
        <v>332</v>
      </c>
      <c r="D6" s="37"/>
    </row>
    <row r="7" spans="1:4" ht="15" customHeight="1" x14ac:dyDescent="0.35">
      <c r="A7" s="3" t="s">
        <v>333</v>
      </c>
      <c r="B7" s="4"/>
      <c r="C7" s="5" t="s">
        <v>7</v>
      </c>
      <c r="D7" s="9" t="str">
        <f>candidatura</f>
        <v xml:space="preserve">Andrea Parmeggiani; </v>
      </c>
    </row>
    <row r="8" spans="1:4" ht="15" customHeight="1" x14ac:dyDescent="0.35">
      <c r="A8" s="3"/>
      <c r="B8" s="4"/>
      <c r="C8" s="4"/>
      <c r="D8" s="4"/>
    </row>
    <row r="9" spans="1:4" ht="20" x14ac:dyDescent="0.35">
      <c r="A9" s="3"/>
      <c r="B9" s="4"/>
      <c r="C9" s="35" t="s">
        <v>334</v>
      </c>
      <c r="D9" s="35"/>
    </row>
    <row r="10" spans="1:4" ht="30" customHeight="1" x14ac:dyDescent="0.35">
      <c r="A10" s="3"/>
      <c r="B10" s="4"/>
      <c r="C10" s="38" t="s">
        <v>335</v>
      </c>
      <c r="D10" s="38"/>
    </row>
    <row r="11" spans="1:4" ht="15" customHeight="1" x14ac:dyDescent="0.35">
      <c r="A11" s="3"/>
      <c r="B11" s="4"/>
      <c r="C11" s="4"/>
      <c r="D11" s="4"/>
    </row>
    <row r="12" spans="1:4" ht="15" customHeight="1" x14ac:dyDescent="0.35">
      <c r="A12" s="3" t="s">
        <v>336</v>
      </c>
      <c r="B12" s="4"/>
      <c r="C12" s="5" t="s">
        <v>337</v>
      </c>
      <c r="D12" s="25" t="s">
        <v>338</v>
      </c>
    </row>
    <row r="13" spans="1:4" ht="15" customHeight="1" x14ac:dyDescent="0.35">
      <c r="A13" s="3" t="s">
        <v>339</v>
      </c>
      <c r="B13" s="4"/>
      <c r="C13" s="5" t="s">
        <v>340</v>
      </c>
      <c r="D13" s="11" t="s">
        <v>341</v>
      </c>
    </row>
    <row r="14" spans="1:4" ht="15" customHeight="1" x14ac:dyDescent="0.35">
      <c r="A14" s="3" t="s">
        <v>342</v>
      </c>
      <c r="B14" s="4"/>
      <c r="C14" s="5" t="s">
        <v>343</v>
      </c>
      <c r="D14" s="11" t="s">
        <v>344</v>
      </c>
    </row>
    <row r="15" spans="1:4" ht="60" customHeight="1" x14ac:dyDescent="0.35">
      <c r="A15" s="12" t="s">
        <v>345</v>
      </c>
      <c r="B15" s="19"/>
      <c r="C15" s="13" t="s">
        <v>346</v>
      </c>
      <c r="D15" s="16" t="s">
        <v>347</v>
      </c>
    </row>
    <row r="16" spans="1:4" ht="60" customHeight="1" x14ac:dyDescent="0.35">
      <c r="A16" s="12" t="s">
        <v>348</v>
      </c>
      <c r="B16" s="19"/>
      <c r="C16" s="13" t="s">
        <v>349</v>
      </c>
      <c r="D16" s="16"/>
    </row>
    <row r="17" spans="1:4" ht="15" customHeight="1" x14ac:dyDescent="0.35">
      <c r="A17" s="3" t="s">
        <v>350</v>
      </c>
      <c r="B17" s="4"/>
      <c r="C17" s="5" t="s">
        <v>351</v>
      </c>
      <c r="D17" s="11" t="s">
        <v>352</v>
      </c>
    </row>
    <row r="18" spans="1:4" ht="15" customHeight="1" x14ac:dyDescent="0.35">
      <c r="A18" s="3" t="s">
        <v>353</v>
      </c>
      <c r="B18" s="4"/>
      <c r="C18" s="5" t="s">
        <v>354</v>
      </c>
      <c r="D18" s="11" t="s">
        <v>355</v>
      </c>
    </row>
    <row r="19" spans="1:4" ht="15" customHeight="1" x14ac:dyDescent="0.35">
      <c r="A19" s="3" t="s">
        <v>356</v>
      </c>
      <c r="B19" s="4"/>
      <c r="C19" s="5" t="s">
        <v>357</v>
      </c>
      <c r="D19" s="11" t="s">
        <v>358</v>
      </c>
    </row>
    <row r="20" spans="1:4" ht="15" customHeight="1" x14ac:dyDescent="0.35">
      <c r="A20" s="3"/>
      <c r="B20" s="4"/>
      <c r="C20" s="4"/>
      <c r="D20" s="4"/>
    </row>
    <row r="21" spans="1:4" ht="15" customHeight="1" x14ac:dyDescent="0.35">
      <c r="A21" s="3" t="s">
        <v>359</v>
      </c>
      <c r="B21" s="4"/>
      <c r="C21" s="5" t="s">
        <v>337</v>
      </c>
      <c r="D21" s="11" t="s">
        <v>360</v>
      </c>
    </row>
    <row r="22" spans="1:4" ht="15" customHeight="1" x14ac:dyDescent="0.35">
      <c r="A22" s="3" t="s">
        <v>361</v>
      </c>
      <c r="B22" s="4"/>
      <c r="C22" s="5" t="s">
        <v>340</v>
      </c>
      <c r="D22" s="11" t="s">
        <v>362</v>
      </c>
    </row>
    <row r="23" spans="1:4" ht="15" customHeight="1" x14ac:dyDescent="0.35">
      <c r="A23" s="3" t="s">
        <v>363</v>
      </c>
      <c r="B23" s="4"/>
      <c r="C23" s="5" t="s">
        <v>343</v>
      </c>
      <c r="D23" s="11" t="s">
        <v>364</v>
      </c>
    </row>
    <row r="24" spans="1:4" ht="60" customHeight="1" x14ac:dyDescent="0.35">
      <c r="A24" s="12" t="s">
        <v>365</v>
      </c>
      <c r="B24" s="19"/>
      <c r="C24" s="13" t="s">
        <v>366</v>
      </c>
      <c r="D24" s="16" t="s">
        <v>367</v>
      </c>
    </row>
    <row r="25" spans="1:4" ht="60" customHeight="1" x14ac:dyDescent="0.35">
      <c r="A25" s="12" t="s">
        <v>368</v>
      </c>
      <c r="B25" s="19"/>
      <c r="C25" s="13" t="s">
        <v>349</v>
      </c>
      <c r="D25" s="16" t="s">
        <v>369</v>
      </c>
    </row>
    <row r="26" spans="1:4" ht="15" customHeight="1" x14ac:dyDescent="0.35">
      <c r="A26" s="3" t="s">
        <v>370</v>
      </c>
      <c r="B26" s="4"/>
      <c r="C26" s="5" t="s">
        <v>351</v>
      </c>
      <c r="D26" s="11" t="s">
        <v>371</v>
      </c>
    </row>
    <row r="27" spans="1:4" ht="15" customHeight="1" x14ac:dyDescent="0.35">
      <c r="A27" s="3" t="s">
        <v>372</v>
      </c>
      <c r="B27" s="4"/>
      <c r="C27" s="5" t="s">
        <v>354</v>
      </c>
      <c r="D27" s="11" t="s">
        <v>355</v>
      </c>
    </row>
    <row r="28" spans="1:4" ht="15" customHeight="1" x14ac:dyDescent="0.35">
      <c r="A28" s="3" t="s">
        <v>373</v>
      </c>
      <c r="B28" s="4"/>
      <c r="C28" s="5" t="s">
        <v>357</v>
      </c>
      <c r="D28" s="11" t="s">
        <v>374</v>
      </c>
    </row>
    <row r="29" spans="1:4" ht="15" customHeight="1" x14ac:dyDescent="0.35">
      <c r="A29" s="3"/>
      <c r="B29" s="4"/>
      <c r="C29" s="4"/>
      <c r="D29" s="4"/>
    </row>
    <row r="30" spans="1:4" ht="15" customHeight="1" x14ac:dyDescent="0.35">
      <c r="A30" s="3" t="s">
        <v>375</v>
      </c>
      <c r="B30" s="4"/>
      <c r="C30" s="5" t="s">
        <v>337</v>
      </c>
      <c r="D30" s="11"/>
    </row>
    <row r="31" spans="1:4" ht="15" customHeight="1" x14ac:dyDescent="0.35">
      <c r="A31" s="3" t="s">
        <v>376</v>
      </c>
      <c r="B31" s="4"/>
      <c r="C31" s="5" t="s">
        <v>340</v>
      </c>
      <c r="D31" s="11"/>
    </row>
    <row r="32" spans="1:4" ht="15" customHeight="1" x14ac:dyDescent="0.35">
      <c r="A32" s="3" t="s">
        <v>377</v>
      </c>
      <c r="B32" s="4"/>
      <c r="C32" s="5" t="s">
        <v>343</v>
      </c>
      <c r="D32" s="11"/>
    </row>
    <row r="33" spans="1:4" ht="60" customHeight="1" x14ac:dyDescent="0.35">
      <c r="A33" s="12" t="s">
        <v>378</v>
      </c>
      <c r="B33" s="19"/>
      <c r="C33" s="13" t="s">
        <v>379</v>
      </c>
      <c r="D33" s="16"/>
    </row>
    <row r="34" spans="1:4" ht="60" customHeight="1" x14ac:dyDescent="0.35">
      <c r="A34" s="12" t="s">
        <v>380</v>
      </c>
      <c r="B34" s="19"/>
      <c r="C34" s="13" t="s">
        <v>349</v>
      </c>
      <c r="D34" s="16"/>
    </row>
    <row r="35" spans="1:4" ht="15" customHeight="1" x14ac:dyDescent="0.35">
      <c r="A35" s="3" t="s">
        <v>381</v>
      </c>
      <c r="B35" s="4"/>
      <c r="C35" s="5" t="s">
        <v>351</v>
      </c>
      <c r="D35" s="11"/>
    </row>
    <row r="36" spans="1:4" ht="15" customHeight="1" x14ac:dyDescent="0.35">
      <c r="A36" s="3" t="s">
        <v>382</v>
      </c>
      <c r="B36" s="4"/>
      <c r="C36" s="5" t="s">
        <v>354</v>
      </c>
      <c r="D36" s="11"/>
    </row>
    <row r="37" spans="1:4" ht="15" customHeight="1" x14ac:dyDescent="0.35">
      <c r="A37" s="3" t="s">
        <v>383</v>
      </c>
      <c r="B37" s="4"/>
      <c r="C37" s="5" t="s">
        <v>357</v>
      </c>
      <c r="D37" s="11"/>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22 D31">
      <formula1>elenco_ambito</formula1>
      <formula2>0</formula2>
    </dataValidation>
    <dataValidation type="list" allowBlank="1" showInputMessage="1" showErrorMessage="1" sqref="D14 D23 D32">
      <formula1>elenco_tematica</formula1>
      <formula2>0</formula2>
    </dataValidation>
    <dataValidation type="list" allowBlank="1" showInputMessage="1" showErrorMessage="1" sqref="D19 D28 D37">
      <formula1>bgt_proj</formula1>
      <formula2>0</formula2>
    </dataValidation>
    <dataValidation type="list" allowBlank="1" showInputMessage="1" showErrorMessage="1" sqref="D18 D27 D36">
      <formula1>elenco_proj</formula1>
      <formula2>0</formula2>
    </dataValidation>
  </dataValidations>
  <printOptions horizontalCentered="1"/>
  <pageMargins left="0.196527777777778" right="0.196527777777778" top="0.78749999999999998" bottom="0.78749999999999998" header="0.51180555555555496" footer="0.39374999999999999"/>
  <pageSetup paperSize="9" firstPageNumber="0" fitToHeight="0" orientation="portrait" horizontalDpi="300" verticalDpi="300"/>
  <headerFooter>
    <oddFooter>&amp;C&amp;"Arial,Normale"&amp;8ESPERIENZE VALUTAZIONE / PAGINA &amp;P DI &amp;N</oddFooter>
  </headerFooter>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64"/>
  <sheetViews>
    <sheetView topLeftCell="B48" zoomScaleNormal="100" workbookViewId="0">
      <selection activeCell="D50" sqref="D50"/>
    </sheetView>
  </sheetViews>
  <sheetFormatPr defaultRowHeight="14.5" x14ac:dyDescent="0.35"/>
  <cols>
    <col min="1" max="1" width="6.453125" style="1" customWidth="1"/>
    <col min="2" max="2" width="2.81640625" style="2" customWidth="1"/>
    <col min="3" max="3" width="42.81640625" style="2" customWidth="1"/>
    <col min="4" max="4" width="81.453125" style="2" customWidth="1"/>
    <col min="5" max="5" width="2.81640625" style="2" customWidth="1"/>
    <col min="6" max="1025" width="9.1796875" style="2" customWidth="1"/>
  </cols>
  <sheetData>
    <row r="1" spans="1:4" ht="15" customHeight="1" x14ac:dyDescent="0.35">
      <c r="A1" s="3"/>
      <c r="B1" s="4"/>
      <c r="C1" s="5" t="s">
        <v>0</v>
      </c>
      <c r="D1" s="4" t="str">
        <f>istruzioni_bianco</f>
        <v>Posizionarsi sopra una cella per visualizzare le relative istruzioni di compilazione</v>
      </c>
    </row>
    <row r="2" spans="1:4" ht="15" customHeight="1" x14ac:dyDescent="0.35">
      <c r="A2" s="3"/>
      <c r="B2" s="4"/>
      <c r="C2" s="4"/>
      <c r="D2" s="6" t="str">
        <f>istruzioni_giallo</f>
        <v>La compilazione delle celle evidenziate in giallo è obbligatoria</v>
      </c>
    </row>
    <row r="3" spans="1:4" ht="15" customHeight="1" x14ac:dyDescent="0.35">
      <c r="A3" s="3"/>
      <c r="B3" s="4"/>
      <c r="C3" s="4"/>
      <c r="D3" s="7" t="str">
        <f>istruzioni_verde</f>
        <v>La compilazione delle celle evidenziate in verde è facoltativa, ma consigliata se pertinente</v>
      </c>
    </row>
    <row r="4" spans="1:4" ht="15" customHeight="1" x14ac:dyDescent="0.35">
      <c r="A4" s="3"/>
      <c r="B4" s="4"/>
      <c r="C4" s="4"/>
      <c r="D4" s="8" t="str">
        <f>istruzioni_rosso</f>
        <v>Le celle evideziate in rosso si compilano automaticamente</v>
      </c>
    </row>
    <row r="5" spans="1:4" ht="15" customHeight="1" x14ac:dyDescent="0.35">
      <c r="A5" s="3"/>
      <c r="B5" s="4"/>
      <c r="C5" s="4"/>
      <c r="D5" s="4"/>
    </row>
    <row r="6" spans="1:4" ht="16.5" x14ac:dyDescent="0.35">
      <c r="A6" s="3"/>
      <c r="B6" s="4"/>
      <c r="C6" s="37" t="s">
        <v>384</v>
      </c>
      <c r="D6" s="37"/>
    </row>
    <row r="7" spans="1:4" ht="15" customHeight="1" x14ac:dyDescent="0.35">
      <c r="A7" s="3" t="s">
        <v>385</v>
      </c>
      <c r="B7" s="4"/>
      <c r="C7" s="5" t="s">
        <v>7</v>
      </c>
      <c r="D7" s="9" t="str">
        <f>candidatura</f>
        <v xml:space="preserve">Andrea Parmeggiani; </v>
      </c>
    </row>
    <row r="8" spans="1:4" ht="15" customHeight="1" x14ac:dyDescent="0.35">
      <c r="A8" s="3"/>
      <c r="B8" s="4"/>
      <c r="C8" s="4"/>
      <c r="D8" s="4"/>
    </row>
    <row r="9" spans="1:4" ht="20" x14ac:dyDescent="0.35">
      <c r="A9" s="3"/>
      <c r="B9" s="4"/>
      <c r="C9" s="35" t="s">
        <v>386</v>
      </c>
      <c r="D9" s="35"/>
    </row>
    <row r="10" spans="1:4" ht="15" customHeight="1" x14ac:dyDescent="0.35">
      <c r="A10" s="3"/>
      <c r="B10" s="4"/>
      <c r="C10" s="4"/>
      <c r="D10" s="4"/>
    </row>
    <row r="11" spans="1:4" ht="15" customHeight="1" x14ac:dyDescent="0.35">
      <c r="A11" s="3" t="s">
        <v>387</v>
      </c>
      <c r="B11" s="4"/>
      <c r="C11" s="5" t="s">
        <v>83</v>
      </c>
      <c r="D11" s="9" t="str">
        <f>spec_principale</f>
        <v>MANIFATTURIERO_AVANZATO</v>
      </c>
    </row>
    <row r="12" spans="1:4" ht="15" customHeight="1" x14ac:dyDescent="0.35">
      <c r="A12" s="3" t="s">
        <v>388</v>
      </c>
      <c r="B12" s="4"/>
      <c r="C12" s="5" t="s">
        <v>86</v>
      </c>
      <c r="D12" s="9" t="str">
        <f>ads1_principale</f>
        <v>MA1 Produzione con processi innovativi</v>
      </c>
    </row>
    <row r="13" spans="1:4" ht="15" customHeight="1" x14ac:dyDescent="0.35">
      <c r="A13" s="3" t="s">
        <v>389</v>
      </c>
      <c r="B13" s="4"/>
      <c r="C13" s="5" t="s">
        <v>89</v>
      </c>
      <c r="D13" s="9" t="str">
        <f>ads1_secondaria</f>
        <v>MA2 Sistemi di produzione evolutivi e adattativi</v>
      </c>
    </row>
    <row r="14" spans="1:4" ht="15" customHeight="1" x14ac:dyDescent="0.35">
      <c r="A14" s="3" t="s">
        <v>390</v>
      </c>
      <c r="B14" s="4"/>
      <c r="C14" s="5" t="s">
        <v>92</v>
      </c>
      <c r="D14" s="9" t="str">
        <f>ads1_terziaria</f>
        <v>MA4 Manufacturing per prodotti personalizzati</v>
      </c>
    </row>
    <row r="15" spans="1:4" ht="15" customHeight="1" x14ac:dyDescent="0.35">
      <c r="A15" s="3"/>
      <c r="B15" s="4"/>
      <c r="C15" s="4"/>
      <c r="D15" s="4"/>
    </row>
    <row r="16" spans="1:4" ht="15" customHeight="1" x14ac:dyDescent="0.35">
      <c r="A16" s="3" t="s">
        <v>391</v>
      </c>
      <c r="B16" s="4"/>
      <c r="C16" s="5" t="s">
        <v>392</v>
      </c>
      <c r="D16" s="9" t="str">
        <f>l1_tema</f>
        <v>Economia e Commercio</v>
      </c>
    </row>
    <row r="17" spans="1:4" ht="15" customHeight="1" x14ac:dyDescent="0.35">
      <c r="A17" s="3" t="s">
        <v>393</v>
      </c>
      <c r="B17" s="4"/>
      <c r="C17" s="5" t="s">
        <v>394</v>
      </c>
      <c r="D17" s="9">
        <f>l2_tema</f>
        <v>0</v>
      </c>
    </row>
    <row r="18" spans="1:4" ht="15" customHeight="1" x14ac:dyDescent="0.35">
      <c r="A18" s="3" t="s">
        <v>395</v>
      </c>
      <c r="B18" s="4"/>
      <c r="C18" s="5" t="s">
        <v>396</v>
      </c>
      <c r="D18" s="9">
        <f>dot_tema</f>
        <v>0</v>
      </c>
    </row>
    <row r="19" spans="1:4" ht="15" customHeight="1" x14ac:dyDescent="0.35">
      <c r="A19" s="3" t="s">
        <v>397</v>
      </c>
      <c r="B19" s="4"/>
      <c r="C19" s="5" t="s">
        <v>398</v>
      </c>
      <c r="D19" s="9" t="str">
        <f>m2l_tema</f>
        <v>Executive Master in Governance Aziendale</v>
      </c>
    </row>
    <row r="20" spans="1:4" ht="15" customHeight="1" x14ac:dyDescent="0.35">
      <c r="A20" s="3"/>
      <c r="B20" s="4"/>
      <c r="C20" s="4"/>
      <c r="D20" s="4"/>
    </row>
    <row r="21" spans="1:4" ht="45" customHeight="1" x14ac:dyDescent="0.35">
      <c r="A21" s="3"/>
      <c r="B21" s="4"/>
      <c r="C21" s="38" t="s">
        <v>399</v>
      </c>
      <c r="D21" s="38"/>
    </row>
    <row r="22" spans="1:4" ht="262.5" customHeight="1" x14ac:dyDescent="0.35">
      <c r="A22" s="12" t="s">
        <v>400</v>
      </c>
      <c r="B22" s="4"/>
      <c r="C22" s="26" t="s">
        <v>401</v>
      </c>
      <c r="D22" s="14" t="s">
        <v>729</v>
      </c>
    </row>
    <row r="23" spans="1:4" ht="15" customHeight="1" x14ac:dyDescent="0.35">
      <c r="A23" s="3"/>
      <c r="B23" s="4"/>
      <c r="C23" s="4"/>
      <c r="D23" s="4"/>
    </row>
    <row r="24" spans="1:4" ht="15" customHeight="1" x14ac:dyDescent="0.35">
      <c r="A24" s="3" t="s">
        <v>402</v>
      </c>
      <c r="B24" s="4"/>
      <c r="C24" s="5" t="s">
        <v>403</v>
      </c>
      <c r="D24" s="9" t="str">
        <f>ep1_denominazione</f>
        <v xml:space="preserve">EASME </v>
      </c>
    </row>
    <row r="25" spans="1:4" ht="15" customHeight="1" x14ac:dyDescent="0.35">
      <c r="A25" s="3" t="s">
        <v>404</v>
      </c>
      <c r="B25" s="4"/>
      <c r="C25" s="5" t="s">
        <v>405</v>
      </c>
      <c r="D25" s="9" t="str">
        <f>ep2_denominazione</f>
        <v>REI Lab srl</v>
      </c>
    </row>
    <row r="26" spans="1:4" ht="15" customHeight="1" x14ac:dyDescent="0.35">
      <c r="A26" s="3" t="s">
        <v>406</v>
      </c>
      <c r="B26" s="4"/>
      <c r="C26" s="5" t="s">
        <v>407</v>
      </c>
      <c r="D26" s="9" t="str">
        <f>ep3_denominazione</f>
        <v xml:space="preserve">Fondazione REI </v>
      </c>
    </row>
    <row r="27" spans="1:4" ht="15" customHeight="1" x14ac:dyDescent="0.35">
      <c r="A27" s="3" t="s">
        <v>408</v>
      </c>
      <c r="B27" s="4"/>
      <c r="C27" s="5" t="s">
        <v>409</v>
      </c>
      <c r="D27" s="9" t="str">
        <f>ep4_denominazione</f>
        <v>Studio Parmeggiani</v>
      </c>
    </row>
    <row r="28" spans="1:4" ht="15" customHeight="1" x14ac:dyDescent="0.35">
      <c r="A28" s="3" t="s">
        <v>410</v>
      </c>
      <c r="B28" s="4"/>
      <c r="C28" s="5" t="s">
        <v>411</v>
      </c>
      <c r="D28" s="9" t="str">
        <f>ep5_denominazione</f>
        <v>Accenture Spa (già Arthur Andersen – Andersen Consulting)</v>
      </c>
    </row>
    <row r="29" spans="1:4" ht="15" customHeight="1" x14ac:dyDescent="0.35">
      <c r="A29" s="3" t="s">
        <v>412</v>
      </c>
      <c r="B29" s="4"/>
      <c r="C29" s="5" t="s">
        <v>413</v>
      </c>
      <c r="D29" s="9">
        <f>ep6_denominazione</f>
        <v>0</v>
      </c>
    </row>
    <row r="30" spans="1:4" ht="15" customHeight="1" x14ac:dyDescent="0.35">
      <c r="A30" s="3" t="s">
        <v>414</v>
      </c>
      <c r="B30" s="4"/>
      <c r="C30" s="5" t="s">
        <v>415</v>
      </c>
      <c r="D30" s="9">
        <f>ep7_denominazione</f>
        <v>0</v>
      </c>
    </row>
    <row r="31" spans="1:4" ht="15" customHeight="1" x14ac:dyDescent="0.35">
      <c r="A31" s="3" t="s">
        <v>416</v>
      </c>
      <c r="B31" s="4"/>
      <c r="C31" s="5" t="s">
        <v>417</v>
      </c>
      <c r="D31" s="9">
        <f>ep8_denominazione</f>
        <v>0</v>
      </c>
    </row>
    <row r="32" spans="1:4" ht="15" customHeight="1" x14ac:dyDescent="0.35">
      <c r="A32" s="3" t="s">
        <v>418</v>
      </c>
      <c r="B32" s="4"/>
      <c r="C32" s="5" t="s">
        <v>419</v>
      </c>
      <c r="D32" s="9">
        <f>ep9_denominazione</f>
        <v>0</v>
      </c>
    </row>
    <row r="33" spans="1:4" ht="15" customHeight="1" x14ac:dyDescent="0.35">
      <c r="A33" s="3" t="s">
        <v>420</v>
      </c>
      <c r="B33" s="4"/>
      <c r="C33" s="5" t="s">
        <v>193</v>
      </c>
      <c r="D33" s="9">
        <f>ep10_denominazione</f>
        <v>0</v>
      </c>
    </row>
    <row r="34" spans="1:4" ht="45" customHeight="1" x14ac:dyDescent="0.35">
      <c r="A34" s="3"/>
      <c r="B34" s="4"/>
      <c r="C34" s="38" t="s">
        <v>421</v>
      </c>
      <c r="D34" s="38"/>
    </row>
    <row r="35" spans="1:4" ht="262.5" customHeight="1" x14ac:dyDescent="0.35">
      <c r="A35" s="12" t="s">
        <v>422</v>
      </c>
      <c r="B35" s="4"/>
      <c r="C35" s="26" t="s">
        <v>423</v>
      </c>
      <c r="D35" s="14" t="s">
        <v>727</v>
      </c>
    </row>
    <row r="36" spans="1:4" ht="15" customHeight="1" x14ac:dyDescent="0.35">
      <c r="A36" s="3"/>
      <c r="B36" s="4"/>
      <c r="C36" s="4"/>
      <c r="D36" s="4"/>
    </row>
    <row r="37" spans="1:4" ht="20" x14ac:dyDescent="0.35">
      <c r="A37" s="3"/>
      <c r="B37" s="4"/>
      <c r="C37" s="35" t="s">
        <v>424</v>
      </c>
      <c r="D37" s="35"/>
    </row>
    <row r="38" spans="1:4" ht="15" customHeight="1" x14ac:dyDescent="0.35">
      <c r="A38" s="3"/>
      <c r="B38" s="4"/>
      <c r="C38" s="4"/>
      <c r="D38" s="4"/>
    </row>
    <row r="39" spans="1:4" ht="15" customHeight="1" x14ac:dyDescent="0.35">
      <c r="A39" s="3" t="s">
        <v>425</v>
      </c>
      <c r="B39" s="4"/>
      <c r="C39" s="5" t="s">
        <v>95</v>
      </c>
      <c r="D39" s="9" t="str">
        <f>spec_secondaria</f>
        <v>COMPETITIVITÀ_IMPRESE</v>
      </c>
    </row>
    <row r="40" spans="1:4" ht="15" customHeight="1" x14ac:dyDescent="0.35">
      <c r="A40" s="3" t="s">
        <v>426</v>
      </c>
      <c r="B40" s="4"/>
      <c r="C40" s="5" t="s">
        <v>98</v>
      </c>
      <c r="D40" s="9" t="str">
        <f>ads2_principale</f>
        <v>CI1 Creazione e avvio d'impresa</v>
      </c>
    </row>
    <row r="41" spans="1:4" ht="15" customHeight="1" x14ac:dyDescent="0.35">
      <c r="A41" s="3" t="s">
        <v>427</v>
      </c>
      <c r="B41" s="4"/>
      <c r="C41" s="5" t="s">
        <v>101</v>
      </c>
      <c r="D41" s="9" t="str">
        <f>ads2_secondaria</f>
        <v>CI3 Innovazione di prodotto/servizio, strategica ed organizzativa</v>
      </c>
    </row>
    <row r="42" spans="1:4" ht="15" customHeight="1" x14ac:dyDescent="0.35">
      <c r="A42" s="3" t="s">
        <v>428</v>
      </c>
      <c r="B42" s="4"/>
      <c r="C42" s="5" t="s">
        <v>104</v>
      </c>
      <c r="D42" s="9" t="str">
        <f>ads2_terziaria</f>
        <v>CI4 Ristrutturazione, riconversione, discontinuità aziendale (re-start-up)</v>
      </c>
    </row>
    <row r="43" spans="1:4" ht="15" customHeight="1" x14ac:dyDescent="0.35">
      <c r="A43" s="3"/>
      <c r="B43" s="4"/>
      <c r="C43" s="4"/>
      <c r="D43" s="4"/>
    </row>
    <row r="44" spans="1:4" ht="15" customHeight="1" x14ac:dyDescent="0.35">
      <c r="A44" s="3" t="s">
        <v>429</v>
      </c>
      <c r="B44" s="4"/>
      <c r="C44" s="5" t="s">
        <v>392</v>
      </c>
      <c r="D44" s="9" t="str">
        <f>l1_tema</f>
        <v>Economia e Commercio</v>
      </c>
    </row>
    <row r="45" spans="1:4" ht="15" customHeight="1" x14ac:dyDescent="0.35">
      <c r="A45" s="3" t="s">
        <v>430</v>
      </c>
      <c r="B45" s="4"/>
      <c r="C45" s="5" t="s">
        <v>394</v>
      </c>
      <c r="D45" s="9">
        <f>l2_tema</f>
        <v>0</v>
      </c>
    </row>
    <row r="46" spans="1:4" ht="15" customHeight="1" x14ac:dyDescent="0.35">
      <c r="A46" s="3" t="s">
        <v>431</v>
      </c>
      <c r="B46" s="4"/>
      <c r="C46" s="5" t="s">
        <v>396</v>
      </c>
      <c r="D46" s="9">
        <f>dot_tema</f>
        <v>0</v>
      </c>
    </row>
    <row r="47" spans="1:4" ht="15" customHeight="1" x14ac:dyDescent="0.35">
      <c r="A47" s="3" t="s">
        <v>432</v>
      </c>
      <c r="B47" s="4"/>
      <c r="C47" s="5" t="s">
        <v>398</v>
      </c>
      <c r="D47" s="9" t="str">
        <f>m2l_tema</f>
        <v>Executive Master in Governance Aziendale</v>
      </c>
    </row>
    <row r="48" spans="1:4" ht="15" customHeight="1" x14ac:dyDescent="0.35">
      <c r="A48" s="3"/>
      <c r="B48" s="4"/>
      <c r="C48" s="4"/>
      <c r="D48" s="4"/>
    </row>
    <row r="49" spans="1:4" ht="60" customHeight="1" x14ac:dyDescent="0.35">
      <c r="A49" s="3"/>
      <c r="B49" s="4"/>
      <c r="C49" s="38" t="s">
        <v>433</v>
      </c>
      <c r="D49" s="38"/>
    </row>
    <row r="50" spans="1:4" ht="262.5" customHeight="1" x14ac:dyDescent="0.35">
      <c r="A50" s="12" t="s">
        <v>434</v>
      </c>
      <c r="B50" s="4"/>
      <c r="C50" s="26" t="s">
        <v>401</v>
      </c>
      <c r="D50" s="16" t="s">
        <v>730</v>
      </c>
    </row>
    <row r="51" spans="1:4" ht="15" customHeight="1" x14ac:dyDescent="0.35">
      <c r="A51" s="3"/>
      <c r="B51" s="4"/>
      <c r="C51" s="4"/>
      <c r="D51" s="4"/>
    </row>
    <row r="52" spans="1:4" ht="15" customHeight="1" x14ac:dyDescent="0.35">
      <c r="A52" s="3" t="s">
        <v>435</v>
      </c>
      <c r="B52" s="4"/>
      <c r="C52" s="5" t="s">
        <v>403</v>
      </c>
      <c r="D52" s="9" t="str">
        <f>ep1_denominazione</f>
        <v xml:space="preserve">EASME </v>
      </c>
    </row>
    <row r="53" spans="1:4" ht="15" customHeight="1" x14ac:dyDescent="0.35">
      <c r="A53" s="3" t="s">
        <v>436</v>
      </c>
      <c r="B53" s="4"/>
      <c r="C53" s="5" t="s">
        <v>405</v>
      </c>
      <c r="D53" s="9" t="str">
        <f>ep2_denominazione</f>
        <v>REI Lab srl</v>
      </c>
    </row>
    <row r="54" spans="1:4" ht="15" customHeight="1" x14ac:dyDescent="0.35">
      <c r="A54" s="3" t="s">
        <v>437</v>
      </c>
      <c r="B54" s="4"/>
      <c r="C54" s="5" t="s">
        <v>407</v>
      </c>
      <c r="D54" s="9" t="str">
        <f>ep3_denominazione</f>
        <v xml:space="preserve">Fondazione REI </v>
      </c>
    </row>
    <row r="55" spans="1:4" ht="15" customHeight="1" x14ac:dyDescent="0.35">
      <c r="A55" s="3" t="s">
        <v>438</v>
      </c>
      <c r="B55" s="4"/>
      <c r="C55" s="5" t="s">
        <v>409</v>
      </c>
      <c r="D55" s="9" t="str">
        <f>ep4_denominazione</f>
        <v>Studio Parmeggiani</v>
      </c>
    </row>
    <row r="56" spans="1:4" ht="15" customHeight="1" x14ac:dyDescent="0.35">
      <c r="A56" s="3" t="s">
        <v>439</v>
      </c>
      <c r="B56" s="4"/>
      <c r="C56" s="5" t="s">
        <v>411</v>
      </c>
      <c r="D56" s="9" t="str">
        <f>ep5_denominazione</f>
        <v>Accenture Spa (già Arthur Andersen – Andersen Consulting)</v>
      </c>
    </row>
    <row r="57" spans="1:4" ht="15" customHeight="1" x14ac:dyDescent="0.35">
      <c r="A57" s="3" t="s">
        <v>440</v>
      </c>
      <c r="B57" s="4"/>
      <c r="C57" s="5" t="s">
        <v>413</v>
      </c>
      <c r="D57" s="9">
        <f>ep6_denominazione</f>
        <v>0</v>
      </c>
    </row>
    <row r="58" spans="1:4" ht="15" customHeight="1" x14ac:dyDescent="0.35">
      <c r="A58" s="3" t="s">
        <v>441</v>
      </c>
      <c r="B58" s="4"/>
      <c r="C58" s="5" t="s">
        <v>415</v>
      </c>
      <c r="D58" s="9">
        <f>ep7_denominazione</f>
        <v>0</v>
      </c>
    </row>
    <row r="59" spans="1:4" ht="15" customHeight="1" x14ac:dyDescent="0.35">
      <c r="A59" s="3" t="s">
        <v>442</v>
      </c>
      <c r="B59" s="4"/>
      <c r="C59" s="5" t="s">
        <v>417</v>
      </c>
      <c r="D59" s="9">
        <f>ep8_denominazione</f>
        <v>0</v>
      </c>
    </row>
    <row r="60" spans="1:4" ht="15" customHeight="1" x14ac:dyDescent="0.35">
      <c r="A60" s="3" t="s">
        <v>443</v>
      </c>
      <c r="B60" s="4"/>
      <c r="C60" s="5" t="s">
        <v>419</v>
      </c>
      <c r="D60" s="9">
        <f>ep9_denominazione</f>
        <v>0</v>
      </c>
    </row>
    <row r="61" spans="1:4" ht="15" customHeight="1" x14ac:dyDescent="0.35">
      <c r="A61" s="3" t="s">
        <v>444</v>
      </c>
      <c r="B61" s="4"/>
      <c r="C61" s="5" t="s">
        <v>193</v>
      </c>
      <c r="D61" s="9">
        <f>ep10_denominazione</f>
        <v>0</v>
      </c>
    </row>
    <row r="62" spans="1:4" ht="15" customHeight="1" x14ac:dyDescent="0.35">
      <c r="A62" s="3"/>
      <c r="B62" s="4"/>
      <c r="C62" s="4"/>
      <c r="D62" s="4"/>
    </row>
    <row r="63" spans="1:4" ht="60" customHeight="1" x14ac:dyDescent="0.35">
      <c r="A63" s="3"/>
      <c r="B63" s="4"/>
      <c r="C63" s="38" t="s">
        <v>445</v>
      </c>
      <c r="D63" s="38"/>
    </row>
    <row r="64" spans="1:4" ht="262.5" customHeight="1" x14ac:dyDescent="0.35">
      <c r="A64" s="12" t="s">
        <v>446</v>
      </c>
      <c r="B64" s="4"/>
      <c r="C64" s="26" t="s">
        <v>423</v>
      </c>
      <c r="D64" s="16" t="s">
        <v>728</v>
      </c>
    </row>
  </sheetData>
  <sheetProtection algorithmName="SHA-512" hashValue="nWstBWbfZNBsyvWRAalHqNQRsyxhFH49G+sgFdRKtGXjAMRyNt+oaKeylHO40G+G0fvgDMdb3pn84ALPfd0azw==" saltValue="t7PTLR4UG5QpDOVRvF896w==" spinCount="100000" sheet="1" objects="1" scenarios="1"/>
  <mergeCells count="7">
    <mergeCell ref="C49:D49"/>
    <mergeCell ref="C63:D63"/>
    <mergeCell ref="C6:D6"/>
    <mergeCell ref="C9:D9"/>
    <mergeCell ref="C21:D21"/>
    <mergeCell ref="C34:D34"/>
    <mergeCell ref="C37:D37"/>
  </mergeCells>
  <printOptions horizontalCentered="1"/>
  <pageMargins left="0.196527777777778" right="0.196527777777778" top="0.78749999999999998" bottom="0.78749999999999998" header="0.51180555555555496" footer="0.39374999999999999"/>
  <pageSetup paperSize="9" firstPageNumber="0" fitToHeight="0" orientation="portrait" horizontalDpi="300" verticalDpi="300"/>
  <headerFooter>
    <oddFooter>&amp;C&amp;"Arial,Normale"&amp;8MOTIVAZIONI / PAGINA &amp;P DI &amp;N</oddFooter>
  </headerFooter>
  <rowBreaks count="3" manualBreakCount="3">
    <brk id="23" max="16383" man="1"/>
    <brk id="36" max="16383" man="1"/>
    <brk id="51" max="16383" man="1"/>
  </rowBreaks>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MK65"/>
  <sheetViews>
    <sheetView zoomScaleNormal="100" workbookViewId="0">
      <selection activeCell="F17" sqref="F17"/>
    </sheetView>
  </sheetViews>
  <sheetFormatPr defaultRowHeight="14.5" x14ac:dyDescent="0.35"/>
  <cols>
    <col min="1" max="1" width="39.81640625" style="27" customWidth="1"/>
    <col min="2" max="2" width="80.54296875" style="27" customWidth="1"/>
    <col min="3" max="3" width="6.26953125" style="27" customWidth="1"/>
    <col min="4" max="4" width="26" style="27" customWidth="1"/>
    <col min="5" max="5" width="18.7265625" style="27" customWidth="1"/>
    <col min="6" max="6" width="40.7265625" style="27" customWidth="1"/>
    <col min="7" max="7" width="47.54296875" style="27" customWidth="1"/>
    <col min="8" max="1025" width="9.1796875" style="27" customWidth="1"/>
  </cols>
  <sheetData>
    <row r="1" spans="1:7" ht="15" customHeight="1" x14ac:dyDescent="0.35">
      <c r="A1" s="28" t="s">
        <v>447</v>
      </c>
      <c r="B1" s="28" t="s">
        <v>448</v>
      </c>
      <c r="C1" s="28" t="s">
        <v>16</v>
      </c>
      <c r="D1" s="28" t="s">
        <v>449</v>
      </c>
      <c r="E1" s="28" t="s">
        <v>450</v>
      </c>
      <c r="F1" s="28" t="s">
        <v>451</v>
      </c>
      <c r="G1" s="29" t="s">
        <v>452</v>
      </c>
    </row>
    <row r="2" spans="1:7" ht="15" customHeight="1" x14ac:dyDescent="0.35">
      <c r="A2" s="27" t="s">
        <v>453</v>
      </c>
      <c r="B2" s="27" t="s">
        <v>454</v>
      </c>
      <c r="C2" s="27" t="s">
        <v>455</v>
      </c>
      <c r="D2" s="27" t="s">
        <v>456</v>
      </c>
      <c r="E2" s="27" t="s">
        <v>111</v>
      </c>
      <c r="F2" s="27" t="s">
        <v>226</v>
      </c>
      <c r="G2" s="30" t="s">
        <v>457</v>
      </c>
    </row>
    <row r="3" spans="1:7" ht="15" customHeight="1" x14ac:dyDescent="0.35">
      <c r="A3" s="27" t="s">
        <v>458</v>
      </c>
      <c r="B3" s="27" t="s">
        <v>459</v>
      </c>
      <c r="C3" s="27" t="s">
        <v>17</v>
      </c>
      <c r="D3" s="27" t="s">
        <v>460</v>
      </c>
      <c r="E3" s="27" t="s">
        <v>461</v>
      </c>
      <c r="F3" s="27" t="s">
        <v>208</v>
      </c>
      <c r="G3" s="30" t="s">
        <v>462</v>
      </c>
    </row>
    <row r="4" spans="1:7" ht="15" customHeight="1" x14ac:dyDescent="0.35">
      <c r="A4" s="27" t="s">
        <v>463</v>
      </c>
      <c r="B4" s="27" t="s">
        <v>464</v>
      </c>
      <c r="D4" s="27" t="s">
        <v>71</v>
      </c>
      <c r="F4" s="27" t="s">
        <v>183</v>
      </c>
      <c r="G4" s="30" t="s">
        <v>465</v>
      </c>
    </row>
    <row r="5" spans="1:7" ht="15" customHeight="1" x14ac:dyDescent="0.35">
      <c r="A5" s="27" t="s">
        <v>466</v>
      </c>
      <c r="B5" s="27" t="s">
        <v>467</v>
      </c>
      <c r="D5" s="27" t="s">
        <v>468</v>
      </c>
      <c r="F5" s="27" t="s">
        <v>263</v>
      </c>
      <c r="G5" s="30" t="s">
        <v>469</v>
      </c>
    </row>
    <row r="6" spans="1:7" ht="15" customHeight="1" x14ac:dyDescent="0.35">
      <c r="A6" s="27" t="s">
        <v>470</v>
      </c>
      <c r="B6" s="27" t="s">
        <v>471</v>
      </c>
      <c r="F6" s="27" t="s">
        <v>472</v>
      </c>
    </row>
    <row r="7" spans="1:7" ht="15" customHeight="1" x14ac:dyDescent="0.35">
      <c r="A7" s="27" t="s">
        <v>84</v>
      </c>
      <c r="B7" s="27" t="s">
        <v>473</v>
      </c>
      <c r="D7" s="28" t="s">
        <v>340</v>
      </c>
      <c r="F7" s="27" t="s">
        <v>474</v>
      </c>
      <c r="G7" s="29" t="s">
        <v>475</v>
      </c>
    </row>
    <row r="8" spans="1:7" ht="15" customHeight="1" x14ac:dyDescent="0.35">
      <c r="A8" s="27" t="s">
        <v>476</v>
      </c>
      <c r="B8" s="27" t="s">
        <v>477</v>
      </c>
      <c r="D8" s="27" t="s">
        <v>478</v>
      </c>
      <c r="F8" s="27" t="s">
        <v>479</v>
      </c>
      <c r="G8" s="30" t="s">
        <v>480</v>
      </c>
    </row>
    <row r="9" spans="1:7" ht="15" customHeight="1" x14ac:dyDescent="0.35">
      <c r="A9" s="27" t="s">
        <v>481</v>
      </c>
      <c r="B9" s="27" t="s">
        <v>482</v>
      </c>
      <c r="D9" s="27" t="s">
        <v>341</v>
      </c>
      <c r="G9" s="30" t="s">
        <v>483</v>
      </c>
    </row>
    <row r="10" spans="1:7" ht="15" customHeight="1" x14ac:dyDescent="0.35">
      <c r="A10" s="27" t="s">
        <v>484</v>
      </c>
      <c r="B10" s="27" t="s">
        <v>485</v>
      </c>
      <c r="D10" s="27" t="s">
        <v>362</v>
      </c>
      <c r="F10" s="28" t="s">
        <v>486</v>
      </c>
      <c r="G10" s="30" t="s">
        <v>487</v>
      </c>
    </row>
    <row r="11" spans="1:7" ht="15" customHeight="1" x14ac:dyDescent="0.35">
      <c r="A11" s="27" t="s">
        <v>488</v>
      </c>
      <c r="B11" s="27" t="s">
        <v>489</v>
      </c>
      <c r="F11" s="27" t="s">
        <v>490</v>
      </c>
      <c r="G11" s="30" t="s">
        <v>491</v>
      </c>
    </row>
    <row r="12" spans="1:7" ht="15" customHeight="1" x14ac:dyDescent="0.35">
      <c r="A12" s="27" t="s">
        <v>96</v>
      </c>
      <c r="B12" s="27" t="s">
        <v>492</v>
      </c>
      <c r="D12" s="28" t="s">
        <v>493</v>
      </c>
      <c r="F12" s="27" t="s">
        <v>494</v>
      </c>
      <c r="G12" s="30" t="s">
        <v>495</v>
      </c>
    </row>
    <row r="13" spans="1:7" ht="15" customHeight="1" x14ac:dyDescent="0.35">
      <c r="B13" s="27" t="s">
        <v>496</v>
      </c>
      <c r="D13" s="27" t="s">
        <v>212</v>
      </c>
      <c r="F13" s="27" t="s">
        <v>497</v>
      </c>
    </row>
    <row r="14" spans="1:7" ht="15" customHeight="1" x14ac:dyDescent="0.35">
      <c r="B14" s="27" t="s">
        <v>498</v>
      </c>
      <c r="D14" s="27" t="s">
        <v>189</v>
      </c>
      <c r="F14" s="27" t="s">
        <v>499</v>
      </c>
      <c r="G14" s="29" t="s">
        <v>500</v>
      </c>
    </row>
    <row r="15" spans="1:7" ht="15" customHeight="1" x14ac:dyDescent="0.35">
      <c r="B15" s="27" t="s">
        <v>501</v>
      </c>
      <c r="G15" s="30" t="s">
        <v>502</v>
      </c>
    </row>
    <row r="16" spans="1:7" ht="15" customHeight="1" x14ac:dyDescent="0.35">
      <c r="B16" s="27" t="s">
        <v>503</v>
      </c>
      <c r="D16" s="28" t="s">
        <v>504</v>
      </c>
      <c r="F16" s="28" t="s">
        <v>343</v>
      </c>
      <c r="G16" s="30" t="s">
        <v>505</v>
      </c>
    </row>
    <row r="17" spans="2:7" ht="15" customHeight="1" x14ac:dyDescent="0.35">
      <c r="B17" s="27" t="s">
        <v>506</v>
      </c>
      <c r="D17" s="27" t="s">
        <v>83</v>
      </c>
      <c r="F17" s="27" t="s">
        <v>344</v>
      </c>
      <c r="G17" s="30" t="s">
        <v>507</v>
      </c>
    </row>
    <row r="18" spans="2:7" ht="15" customHeight="1" x14ac:dyDescent="0.35">
      <c r="B18" s="27" t="s">
        <v>508</v>
      </c>
      <c r="D18" s="27" t="s">
        <v>95</v>
      </c>
      <c r="F18" s="27" t="s">
        <v>364</v>
      </c>
      <c r="G18" s="30" t="s">
        <v>509</v>
      </c>
    </row>
    <row r="19" spans="2:7" ht="15" customHeight="1" x14ac:dyDescent="0.35">
      <c r="B19" s="27" t="s">
        <v>510</v>
      </c>
      <c r="D19" s="27" t="s">
        <v>192</v>
      </c>
    </row>
    <row r="20" spans="2:7" ht="15" customHeight="1" x14ac:dyDescent="0.35">
      <c r="B20" s="27" t="s">
        <v>511</v>
      </c>
      <c r="F20" s="28" t="s">
        <v>512</v>
      </c>
      <c r="G20" s="28" t="s">
        <v>513</v>
      </c>
    </row>
    <row r="21" spans="2:7" ht="15" customHeight="1" x14ac:dyDescent="0.35">
      <c r="B21" s="27" t="s">
        <v>514</v>
      </c>
      <c r="F21" s="27" t="s">
        <v>355</v>
      </c>
      <c r="G21" s="27" t="s">
        <v>515</v>
      </c>
    </row>
    <row r="22" spans="2:7" ht="15" customHeight="1" x14ac:dyDescent="0.35">
      <c r="B22" s="27" t="s">
        <v>516</v>
      </c>
      <c r="F22" s="27" t="s">
        <v>517</v>
      </c>
      <c r="G22" s="27" t="s">
        <v>358</v>
      </c>
    </row>
    <row r="23" spans="2:7" ht="15" customHeight="1" x14ac:dyDescent="0.35">
      <c r="B23" s="27" t="s">
        <v>518</v>
      </c>
      <c r="F23" s="27" t="s">
        <v>519</v>
      </c>
      <c r="G23" s="27" t="s">
        <v>520</v>
      </c>
    </row>
    <row r="24" spans="2:7" ht="15" customHeight="1" x14ac:dyDescent="0.35">
      <c r="B24" s="27" t="s">
        <v>521</v>
      </c>
      <c r="F24" s="27" t="s">
        <v>522</v>
      </c>
      <c r="G24" s="27" t="s">
        <v>523</v>
      </c>
    </row>
    <row r="25" spans="2:7" ht="15" customHeight="1" x14ac:dyDescent="0.35">
      <c r="B25" s="27" t="s">
        <v>524</v>
      </c>
      <c r="F25" s="27" t="s">
        <v>525</v>
      </c>
      <c r="G25" s="27" t="s">
        <v>374</v>
      </c>
    </row>
    <row r="26" spans="2:7" ht="15" customHeight="1" x14ac:dyDescent="0.35">
      <c r="B26" s="27" t="s">
        <v>526</v>
      </c>
      <c r="G26" s="27" t="s">
        <v>527</v>
      </c>
    </row>
    <row r="27" spans="2:7" ht="15" customHeight="1" x14ac:dyDescent="0.35">
      <c r="B27" s="27" t="s">
        <v>528</v>
      </c>
    </row>
    <row r="28" spans="2:7" ht="15" customHeight="1" x14ac:dyDescent="0.35">
      <c r="B28" s="27" t="s">
        <v>529</v>
      </c>
      <c r="G28" s="29" t="s">
        <v>530</v>
      </c>
    </row>
    <row r="29" spans="2:7" ht="15" customHeight="1" x14ac:dyDescent="0.35">
      <c r="B29" s="27" t="s">
        <v>531</v>
      </c>
      <c r="G29" s="30" t="s">
        <v>532</v>
      </c>
    </row>
    <row r="30" spans="2:7" ht="15" customHeight="1" x14ac:dyDescent="0.35">
      <c r="B30" s="27" t="s">
        <v>533</v>
      </c>
      <c r="G30" s="30" t="s">
        <v>534</v>
      </c>
    </row>
    <row r="31" spans="2:7" ht="15" customHeight="1" x14ac:dyDescent="0.35">
      <c r="B31" s="27" t="s">
        <v>535</v>
      </c>
      <c r="G31" s="30" t="s">
        <v>536</v>
      </c>
    </row>
    <row r="32" spans="2:7" ht="15" customHeight="1" x14ac:dyDescent="0.35">
      <c r="B32" s="27" t="s">
        <v>537</v>
      </c>
      <c r="G32" s="30" t="s">
        <v>538</v>
      </c>
    </row>
    <row r="33" spans="2:7" ht="15" customHeight="1" x14ac:dyDescent="0.35">
      <c r="B33" s="27" t="s">
        <v>87</v>
      </c>
      <c r="G33" s="30" t="s">
        <v>539</v>
      </c>
    </row>
    <row r="34" spans="2:7" ht="15" customHeight="1" x14ac:dyDescent="0.35">
      <c r="B34" s="27" t="s">
        <v>90</v>
      </c>
      <c r="G34" s="30" t="s">
        <v>540</v>
      </c>
    </row>
    <row r="35" spans="2:7" ht="15" customHeight="1" x14ac:dyDescent="0.35">
      <c r="B35" s="27" t="s">
        <v>541</v>
      </c>
      <c r="G35" s="30" t="s">
        <v>542</v>
      </c>
    </row>
    <row r="36" spans="2:7" ht="15" customHeight="1" x14ac:dyDescent="0.35">
      <c r="B36" s="27" t="s">
        <v>93</v>
      </c>
    </row>
    <row r="37" spans="2:7" ht="15" customHeight="1" x14ac:dyDescent="0.35">
      <c r="B37" s="27" t="s">
        <v>543</v>
      </c>
    </row>
    <row r="38" spans="2:7" ht="15" customHeight="1" x14ac:dyDescent="0.35">
      <c r="B38" s="27" t="s">
        <v>544</v>
      </c>
    </row>
    <row r="39" spans="2:7" ht="15" customHeight="1" x14ac:dyDescent="0.35">
      <c r="B39" s="27" t="s">
        <v>545</v>
      </c>
    </row>
    <row r="40" spans="2:7" ht="15" customHeight="1" x14ac:dyDescent="0.35">
      <c r="B40" s="27" t="s">
        <v>546</v>
      </c>
    </row>
    <row r="41" spans="2:7" ht="15" customHeight="1" x14ac:dyDescent="0.35">
      <c r="B41" s="27" t="s">
        <v>547</v>
      </c>
    </row>
    <row r="42" spans="2:7" ht="15" customHeight="1" x14ac:dyDescent="0.35">
      <c r="B42" s="27" t="s">
        <v>548</v>
      </c>
    </row>
    <row r="43" spans="2:7" ht="15" customHeight="1" x14ac:dyDescent="0.35">
      <c r="B43" s="27" t="s">
        <v>549</v>
      </c>
    </row>
    <row r="44" spans="2:7" ht="15" customHeight="1" x14ac:dyDescent="0.35">
      <c r="B44" s="27" t="s">
        <v>550</v>
      </c>
    </row>
    <row r="45" spans="2:7" ht="15" customHeight="1" x14ac:dyDescent="0.35">
      <c r="B45" s="27" t="s">
        <v>551</v>
      </c>
    </row>
    <row r="46" spans="2:7" ht="15" customHeight="1" x14ac:dyDescent="0.35">
      <c r="B46" s="27" t="s">
        <v>552</v>
      </c>
    </row>
    <row r="47" spans="2:7" ht="15" customHeight="1" x14ac:dyDescent="0.35">
      <c r="B47" s="27" t="s">
        <v>553</v>
      </c>
    </row>
    <row r="48" spans="2:7" ht="15" customHeight="1" x14ac:dyDescent="0.35">
      <c r="B48" s="27" t="s">
        <v>554</v>
      </c>
    </row>
    <row r="49" spans="2:2" ht="15" customHeight="1" x14ac:dyDescent="0.35">
      <c r="B49" s="27" t="s">
        <v>555</v>
      </c>
    </row>
    <row r="50" spans="2:2" ht="15" customHeight="1" x14ac:dyDescent="0.35">
      <c r="B50" s="27" t="s">
        <v>556</v>
      </c>
    </row>
    <row r="51" spans="2:2" ht="15" customHeight="1" x14ac:dyDescent="0.35">
      <c r="B51" s="27" t="s">
        <v>557</v>
      </c>
    </row>
    <row r="52" spans="2:2" ht="15" customHeight="1" x14ac:dyDescent="0.35">
      <c r="B52" s="27" t="s">
        <v>558</v>
      </c>
    </row>
    <row r="53" spans="2:2" ht="15" customHeight="1" x14ac:dyDescent="0.35">
      <c r="B53" s="27" t="s">
        <v>559</v>
      </c>
    </row>
    <row r="54" spans="2:2" ht="15" customHeight="1" x14ac:dyDescent="0.35">
      <c r="B54" s="27" t="s">
        <v>560</v>
      </c>
    </row>
    <row r="55" spans="2:2" ht="15" customHeight="1" x14ac:dyDescent="0.35">
      <c r="B55" s="27" t="s">
        <v>561</v>
      </c>
    </row>
    <row r="56" spans="2:2" ht="15" customHeight="1" x14ac:dyDescent="0.35">
      <c r="B56" s="27" t="s">
        <v>562</v>
      </c>
    </row>
    <row r="57" spans="2:2" ht="15" customHeight="1" x14ac:dyDescent="0.35">
      <c r="B57" s="27" t="s">
        <v>563</v>
      </c>
    </row>
    <row r="58" spans="2:2" ht="15" customHeight="1" x14ac:dyDescent="0.35">
      <c r="B58" s="27" t="s">
        <v>564</v>
      </c>
    </row>
    <row r="59" spans="2:2" ht="15" customHeight="1" x14ac:dyDescent="0.35">
      <c r="B59" s="27" t="s">
        <v>565</v>
      </c>
    </row>
    <row r="60" spans="2:2" ht="15" customHeight="1" x14ac:dyDescent="0.35">
      <c r="B60" s="27" t="s">
        <v>566</v>
      </c>
    </row>
    <row r="61" spans="2:2" ht="15" customHeight="1" x14ac:dyDescent="0.35">
      <c r="B61" s="27" t="s">
        <v>99</v>
      </c>
    </row>
    <row r="62" spans="2:2" ht="15" customHeight="1" x14ac:dyDescent="0.35">
      <c r="B62" s="27" t="s">
        <v>567</v>
      </c>
    </row>
    <row r="63" spans="2:2" ht="15" customHeight="1" x14ac:dyDescent="0.35">
      <c r="B63" s="27" t="s">
        <v>102</v>
      </c>
    </row>
    <row r="64" spans="2:2" ht="15" customHeight="1" x14ac:dyDescent="0.35">
      <c r="B64" s="27" t="s">
        <v>105</v>
      </c>
    </row>
    <row r="65" spans="2:2" ht="15" customHeight="1" x14ac:dyDescent="0.35">
      <c r="B65" s="27" t="s">
        <v>568</v>
      </c>
    </row>
  </sheetData>
  <pageMargins left="0.7" right="0.7" top="0.75" bottom="0.75"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00"/>
  </sheetPr>
  <dimension ref="A1:AMK2"/>
  <sheetViews>
    <sheetView zoomScaleNormal="100" workbookViewId="0">
      <selection activeCell="A2" sqref="A2"/>
    </sheetView>
  </sheetViews>
  <sheetFormatPr defaultRowHeight="14.5" x14ac:dyDescent="0.35"/>
  <cols>
    <col min="1" max="1" width="6.26953125" style="27" customWidth="1"/>
    <col min="2" max="2" width="9.7265625" style="27" customWidth="1"/>
    <col min="3" max="3" width="6.26953125" style="27" customWidth="1"/>
    <col min="4" max="4" width="15.1796875" style="27" customWidth="1"/>
    <col min="5" max="5" width="18.1796875" style="27" customWidth="1"/>
    <col min="6" max="6" width="19.1796875" style="27" customWidth="1"/>
    <col min="7" max="7" width="14.54296875" style="27" customWidth="1"/>
    <col min="8" max="8" width="20.81640625" style="27" customWidth="1"/>
    <col min="9" max="9" width="16.7265625" style="27" customWidth="1"/>
    <col min="10" max="10" width="20.54296875" style="27" customWidth="1"/>
    <col min="11" max="11" width="21.7265625" style="27" customWidth="1"/>
    <col min="12" max="12" width="20.453125" style="27" customWidth="1"/>
    <col min="13" max="13" width="16.26953125" style="27" customWidth="1"/>
    <col min="14" max="14" width="20.1796875" style="27" customWidth="1"/>
    <col min="15" max="15" width="21.1796875" style="27" customWidth="1"/>
    <col min="16" max="16" width="23.7265625" style="27" customWidth="1"/>
    <col min="17" max="17" width="10.7265625" style="27" customWidth="1"/>
    <col min="18" max="18" width="21.7265625" style="27" customWidth="1"/>
    <col min="19" max="19" width="9" style="27" customWidth="1"/>
    <col min="20" max="20" width="9.26953125" style="27" customWidth="1"/>
    <col min="21" max="21" width="4.453125" style="27" customWidth="1"/>
    <col min="22" max="22" width="6.7265625" style="27" customWidth="1"/>
    <col min="23" max="23" width="4.7265625" style="27" customWidth="1"/>
    <col min="24" max="24" width="13.81640625" style="27" customWidth="1"/>
    <col min="25" max="25" width="23" style="27" customWidth="1"/>
    <col min="26" max="26" width="12.26953125" style="27" customWidth="1"/>
    <col min="27" max="27" width="23" style="27" customWidth="1"/>
    <col min="28" max="28" width="12.26953125" style="27" customWidth="1"/>
    <col min="29" max="29" width="23" style="27" customWidth="1"/>
    <col min="30" max="30" width="12.26953125" style="27" customWidth="1"/>
    <col min="31" max="31" width="27.1796875" style="27" customWidth="1"/>
    <col min="32" max="32" width="26.26953125" style="27" customWidth="1"/>
    <col min="33" max="33" width="27.1796875" style="27" customWidth="1"/>
    <col min="34" max="34" width="24.54296875" style="27" customWidth="1"/>
    <col min="35" max="35" width="28" style="27" customWidth="1"/>
    <col min="36" max="36" width="26.26953125" style="27" customWidth="1"/>
    <col min="37" max="37" width="27.1796875" style="27" customWidth="1"/>
    <col min="38" max="38" width="24.54296875" style="27" customWidth="1"/>
    <col min="39" max="39" width="18.1796875" style="27" customWidth="1"/>
    <col min="40" max="40" width="16.26953125" style="27" customWidth="1"/>
    <col min="41" max="41" width="21.453125" style="27" customWidth="1"/>
    <col min="42" max="42" width="13.54296875" style="27" customWidth="1"/>
    <col min="43" max="43" width="21.81640625" style="27" customWidth="1"/>
    <col min="44" max="44" width="22.453125" style="27" customWidth="1"/>
    <col min="45" max="45" width="32.7265625" style="27" customWidth="1"/>
    <col min="46" max="46" width="23" style="27" customWidth="1"/>
    <col min="47" max="47" width="15.1796875" style="27" customWidth="1"/>
    <col min="48" max="48" width="23.453125" style="27" customWidth="1"/>
    <col min="49" max="49" width="18.1796875" style="27" customWidth="1"/>
    <col min="50" max="50" width="16.26953125" style="27" customWidth="1"/>
    <col min="51" max="51" width="21.453125" style="27" customWidth="1"/>
    <col min="52" max="52" width="13.54296875" style="27" customWidth="1"/>
    <col min="53" max="53" width="21.81640625" style="27" customWidth="1"/>
    <col min="54" max="54" width="22.453125" style="27" customWidth="1"/>
    <col min="55" max="55" width="32.7265625" style="27" customWidth="1"/>
    <col min="56" max="56" width="23" style="27" customWidth="1"/>
    <col min="57" max="57" width="15.1796875" style="27" customWidth="1"/>
    <col min="58" max="58" width="23.453125" style="27" customWidth="1"/>
    <col min="59" max="59" width="17.453125" style="27" customWidth="1"/>
    <col min="60" max="60" width="20.453125" style="27" customWidth="1"/>
    <col min="61" max="61" width="12.54296875" style="27" customWidth="1"/>
    <col min="62" max="62" width="20.81640625" style="27" customWidth="1"/>
    <col min="63" max="63" width="21.54296875" style="27" customWidth="1"/>
    <col min="64" max="64" width="15.26953125" style="27" customWidth="1"/>
    <col min="65" max="65" width="20.7265625" style="27" customWidth="1"/>
    <col min="66" max="66" width="12.81640625" style="27" customWidth="1"/>
    <col min="67" max="67" width="21.1796875" style="27" customWidth="1"/>
    <col min="68" max="68" width="21.81640625" style="27" customWidth="1"/>
    <col min="69" max="69" width="30.7265625" style="27" customWidth="1"/>
    <col min="70" max="70" width="29" style="27" customWidth="1"/>
    <col min="71" max="71" width="39.81640625" style="27" customWidth="1"/>
    <col min="72" max="72" width="34.453125" style="27" customWidth="1"/>
    <col min="73" max="73" width="35.453125" style="27" customWidth="1"/>
    <col min="74" max="74" width="23.453125" style="27" customWidth="1"/>
    <col min="75" max="75" width="22.1796875" style="27" customWidth="1"/>
    <col min="76" max="76" width="22" style="27" customWidth="1"/>
    <col min="77" max="77" width="16.26953125" style="27" customWidth="1"/>
    <col min="78" max="78" width="35.26953125" style="27" customWidth="1"/>
    <col min="79" max="79" width="28.7265625" style="27" customWidth="1"/>
    <col min="80" max="80" width="30.7265625" style="27" customWidth="1"/>
    <col min="81" max="81" width="29" style="27" customWidth="1"/>
    <col min="82" max="82" width="39.81640625" style="27" customWidth="1"/>
    <col min="83" max="83" width="34.453125" style="27" customWidth="1"/>
    <col min="84" max="84" width="35.453125" style="27" customWidth="1"/>
    <col min="85" max="85" width="23.453125" style="27" customWidth="1"/>
    <col min="86" max="86" width="22.1796875" style="27" customWidth="1"/>
    <col min="87" max="87" width="22" style="27" customWidth="1"/>
    <col min="88" max="88" width="16.26953125" style="27" customWidth="1"/>
    <col min="89" max="89" width="35.26953125" style="27" customWidth="1"/>
    <col min="90" max="90" width="28.7265625" style="27" customWidth="1"/>
    <col min="91" max="91" width="30.7265625" style="27" customWidth="1"/>
    <col min="92" max="92" width="29" style="27" customWidth="1"/>
    <col min="93" max="93" width="39.81640625" style="27" customWidth="1"/>
    <col min="94" max="94" width="34.453125" style="27" customWidth="1"/>
    <col min="95" max="95" width="35.453125" style="27" customWidth="1"/>
    <col min="96" max="96" width="23.453125" style="27" customWidth="1"/>
    <col min="97" max="97" width="22.1796875" style="27" customWidth="1"/>
    <col min="98" max="98" width="22" style="27" customWidth="1"/>
    <col min="99" max="99" width="16.26953125" style="27" customWidth="1"/>
    <col min="100" max="100" width="35.26953125" style="27" customWidth="1"/>
    <col min="101" max="101" width="28.7265625" style="27" customWidth="1"/>
    <col min="102" max="102" width="30.7265625" style="27" customWidth="1"/>
    <col min="103" max="103" width="29" style="27" customWidth="1"/>
    <col min="104" max="104" width="39.81640625" style="27" customWidth="1"/>
    <col min="105" max="105" width="34.453125" style="27" customWidth="1"/>
    <col min="106" max="106" width="35.453125" style="27" customWidth="1"/>
    <col min="107" max="107" width="23.453125" style="27" customWidth="1"/>
    <col min="108" max="108" width="22.1796875" style="27" customWidth="1"/>
    <col min="109" max="109" width="22" style="27" customWidth="1"/>
    <col min="110" max="110" width="16.26953125" style="27" customWidth="1"/>
    <col min="111" max="111" width="35.26953125" style="27" customWidth="1"/>
    <col min="112" max="112" width="28.7265625" style="27" customWidth="1"/>
    <col min="113" max="113" width="30.7265625" style="27" customWidth="1"/>
    <col min="114" max="114" width="29" style="27" customWidth="1"/>
    <col min="115" max="115" width="39.81640625" style="27" customWidth="1"/>
    <col min="116" max="116" width="34.453125" style="27" customWidth="1"/>
    <col min="117" max="117" width="35.453125" style="27" customWidth="1"/>
    <col min="118" max="118" width="23.453125" style="27" customWidth="1"/>
    <col min="119" max="119" width="22.1796875" style="27" customWidth="1"/>
    <col min="120" max="120" width="22" style="27" customWidth="1"/>
    <col min="121" max="121" width="16.26953125" style="27" customWidth="1"/>
    <col min="122" max="122" width="35.26953125" style="27" customWidth="1"/>
    <col min="123" max="123" width="28.7265625" style="27" customWidth="1"/>
    <col min="124" max="124" width="30.7265625" style="27" customWidth="1"/>
    <col min="125" max="125" width="29" style="27" customWidth="1"/>
    <col min="126" max="126" width="39.81640625" style="27" customWidth="1"/>
    <col min="127" max="127" width="34.453125" style="27" customWidth="1"/>
    <col min="128" max="128" width="35.453125" style="27" customWidth="1"/>
    <col min="129" max="129" width="23.453125" style="27" customWidth="1"/>
    <col min="130" max="130" width="22.1796875" style="27" customWidth="1"/>
    <col min="131" max="131" width="22" style="27" customWidth="1"/>
    <col min="132" max="132" width="16.26953125" style="27" customWidth="1"/>
    <col min="133" max="133" width="35.26953125" style="27" customWidth="1"/>
    <col min="134" max="134" width="28.7265625" style="27" customWidth="1"/>
    <col min="135" max="135" width="30.7265625" style="27" customWidth="1"/>
    <col min="136" max="136" width="29" style="27" customWidth="1"/>
    <col min="137" max="137" width="39.81640625" style="27" customWidth="1"/>
    <col min="138" max="138" width="34.453125" style="27" customWidth="1"/>
    <col min="139" max="139" width="35.453125" style="27" customWidth="1"/>
    <col min="140" max="140" width="23.453125" style="27" customWidth="1"/>
    <col min="141" max="141" width="22.1796875" style="27" customWidth="1"/>
    <col min="142" max="142" width="22" style="27" customWidth="1"/>
    <col min="143" max="143" width="16.26953125" style="27" customWidth="1"/>
    <col min="144" max="144" width="35.26953125" style="27" customWidth="1"/>
    <col min="145" max="145" width="28.7265625" style="27" customWidth="1"/>
    <col min="146" max="146" width="30.7265625" style="27" customWidth="1"/>
    <col min="147" max="147" width="29" style="27" customWidth="1"/>
    <col min="148" max="148" width="39.81640625" style="27" customWidth="1"/>
    <col min="149" max="149" width="34.453125" style="27" customWidth="1"/>
    <col min="150" max="150" width="35.453125" style="27" customWidth="1"/>
    <col min="151" max="151" width="23.453125" style="27" customWidth="1"/>
    <col min="152" max="152" width="22.1796875" style="27" customWidth="1"/>
    <col min="153" max="153" width="22" style="27" customWidth="1"/>
    <col min="154" max="154" width="16.26953125" style="27" customWidth="1"/>
    <col min="155" max="155" width="35.26953125" style="27" customWidth="1"/>
    <col min="156" max="156" width="28.7265625" style="27" customWidth="1"/>
    <col min="157" max="157" width="30.7265625" style="27" customWidth="1"/>
    <col min="158" max="158" width="29" style="27" customWidth="1"/>
    <col min="159" max="159" width="39.81640625" style="27" customWidth="1"/>
    <col min="160" max="160" width="34.453125" style="27" customWidth="1"/>
    <col min="161" max="161" width="35.453125" style="27" customWidth="1"/>
    <col min="162" max="162" width="23.453125" style="27" customWidth="1"/>
    <col min="163" max="163" width="22.1796875" style="27" customWidth="1"/>
    <col min="164" max="164" width="22" style="27" customWidth="1"/>
    <col min="165" max="165" width="16.26953125" style="27" customWidth="1"/>
    <col min="166" max="166" width="35.26953125" style="27" customWidth="1"/>
    <col min="167" max="167" width="28.7265625" style="27" customWidth="1"/>
    <col min="168" max="168" width="31.7265625" style="27" customWidth="1"/>
    <col min="169" max="169" width="30.1796875" style="27" customWidth="1"/>
    <col min="170" max="170" width="40.81640625" style="27" customWidth="1"/>
    <col min="171" max="171" width="35.453125" style="27" customWidth="1"/>
    <col min="172" max="172" width="36.453125" style="27" customWidth="1"/>
    <col min="173" max="173" width="24.453125" style="27" customWidth="1"/>
    <col min="174" max="174" width="23.1796875" style="27" customWidth="1"/>
    <col min="175" max="175" width="23" style="27" customWidth="1"/>
    <col min="176" max="176" width="17.453125" style="27" customWidth="1"/>
    <col min="177" max="177" width="36.26953125" style="27" customWidth="1"/>
    <col min="178" max="178" width="29.81640625" style="27" customWidth="1"/>
    <col min="179" max="179" width="20.54296875" style="27" customWidth="1"/>
    <col min="180" max="180" width="12.7265625" style="27" customWidth="1"/>
    <col min="181" max="181" width="14.81640625" style="27" customWidth="1"/>
    <col min="182" max="182" width="21.1796875" style="27" customWidth="1"/>
    <col min="183" max="183" width="38.26953125" style="27" customWidth="1"/>
    <col min="184" max="184" width="11" style="27" customWidth="1"/>
    <col min="185" max="185" width="31.26953125" style="27" customWidth="1"/>
    <col min="186" max="186" width="44" style="27" customWidth="1"/>
    <col min="187" max="187" width="20.54296875" style="27" customWidth="1"/>
    <col min="188" max="188" width="12.7265625" style="27" customWidth="1"/>
    <col min="189" max="189" width="14.81640625" style="27" customWidth="1"/>
    <col min="190" max="190" width="21.1796875" style="27" customWidth="1"/>
    <col min="191" max="191" width="38.26953125" style="27" customWidth="1"/>
    <col min="192" max="192" width="11" style="27" customWidth="1"/>
    <col min="193" max="193" width="31.26953125" style="27" customWidth="1"/>
    <col min="194" max="194" width="44" style="27" customWidth="1"/>
    <col min="195" max="195" width="20.54296875" style="27" customWidth="1"/>
    <col min="196" max="196" width="12.7265625" style="27" customWidth="1"/>
    <col min="197" max="197" width="14.81640625" style="27" customWidth="1"/>
    <col min="198" max="198" width="21.1796875" style="27" customWidth="1"/>
    <col min="199" max="199" width="38.26953125" style="27" customWidth="1"/>
    <col min="200" max="200" width="11" style="27" customWidth="1"/>
    <col min="201" max="201" width="31.26953125" style="27" customWidth="1"/>
    <col min="202" max="202" width="44" style="27" customWidth="1"/>
    <col min="203" max="203" width="33.54296875" style="27" customWidth="1"/>
    <col min="204" max="204" width="40.7265625" style="27" customWidth="1"/>
    <col min="205" max="205" width="33.54296875" style="27" customWidth="1"/>
    <col min="206" max="206" width="40.7265625" style="27" customWidth="1"/>
    <col min="207" max="1025" width="9.1796875" style="27" customWidth="1"/>
  </cols>
  <sheetData>
    <row r="1" spans="1:206" ht="15" customHeight="1" x14ac:dyDescent="0.35">
      <c r="A1" s="5" t="s">
        <v>10</v>
      </c>
      <c r="B1" s="5" t="s">
        <v>13</v>
      </c>
      <c r="C1" s="5" t="s">
        <v>16</v>
      </c>
      <c r="D1" s="5" t="s">
        <v>19</v>
      </c>
      <c r="E1" s="5" t="s">
        <v>22</v>
      </c>
      <c r="F1" s="5" t="s">
        <v>569</v>
      </c>
      <c r="G1" s="5" t="s">
        <v>570</v>
      </c>
      <c r="H1" s="5" t="s">
        <v>29</v>
      </c>
      <c r="I1" s="5" t="s">
        <v>33</v>
      </c>
      <c r="J1" s="5" t="s">
        <v>31</v>
      </c>
      <c r="K1" s="5" t="s">
        <v>571</v>
      </c>
      <c r="L1" s="5" t="s">
        <v>38</v>
      </c>
      <c r="M1" s="5" t="s">
        <v>42</v>
      </c>
      <c r="N1" s="5" t="s">
        <v>40</v>
      </c>
      <c r="O1" s="5" t="s">
        <v>572</v>
      </c>
      <c r="P1" s="5" t="s">
        <v>46</v>
      </c>
      <c r="Q1" s="5" t="s">
        <v>573</v>
      </c>
      <c r="R1" s="5" t="s">
        <v>574</v>
      </c>
      <c r="S1" s="5" t="s">
        <v>53</v>
      </c>
      <c r="T1" s="5" t="s">
        <v>55</v>
      </c>
      <c r="U1" s="5" t="s">
        <v>57</v>
      </c>
      <c r="V1" s="5" t="s">
        <v>59</v>
      </c>
      <c r="W1" s="5" t="s">
        <v>61</v>
      </c>
      <c r="X1" s="5" t="s">
        <v>64</v>
      </c>
      <c r="Y1" s="5" t="s">
        <v>67</v>
      </c>
      <c r="Z1" s="5" t="s">
        <v>70</v>
      </c>
      <c r="AA1" s="5" t="s">
        <v>73</v>
      </c>
      <c r="AB1" s="5" t="s">
        <v>75</v>
      </c>
      <c r="AC1" s="5" t="s">
        <v>77</v>
      </c>
      <c r="AD1" s="5" t="s">
        <v>79</v>
      </c>
      <c r="AE1" s="5" t="s">
        <v>83</v>
      </c>
      <c r="AF1" s="5" t="s">
        <v>86</v>
      </c>
      <c r="AG1" s="5" t="s">
        <v>89</v>
      </c>
      <c r="AH1" s="5" t="s">
        <v>92</v>
      </c>
      <c r="AI1" s="5" t="s">
        <v>95</v>
      </c>
      <c r="AJ1" s="5" t="s">
        <v>98</v>
      </c>
      <c r="AK1" s="5" t="s">
        <v>101</v>
      </c>
      <c r="AL1" s="5" t="s">
        <v>104</v>
      </c>
      <c r="AM1" s="31" t="s">
        <v>575</v>
      </c>
      <c r="AN1" s="31" t="s">
        <v>113</v>
      </c>
      <c r="AO1" s="31" t="s">
        <v>576</v>
      </c>
      <c r="AP1" s="31" t="s">
        <v>577</v>
      </c>
      <c r="AQ1" s="31" t="s">
        <v>578</v>
      </c>
      <c r="AR1" s="31" t="s">
        <v>579</v>
      </c>
      <c r="AS1" s="31" t="s">
        <v>129</v>
      </c>
      <c r="AT1" s="31" t="s">
        <v>580</v>
      </c>
      <c r="AU1" s="31" t="s">
        <v>581</v>
      </c>
      <c r="AV1" s="31" t="s">
        <v>582</v>
      </c>
      <c r="AW1" s="31" t="s">
        <v>583</v>
      </c>
      <c r="AX1" s="31" t="s">
        <v>135</v>
      </c>
      <c r="AY1" s="31" t="s">
        <v>584</v>
      </c>
      <c r="AZ1" s="31" t="s">
        <v>585</v>
      </c>
      <c r="BA1" s="31" t="s">
        <v>586</v>
      </c>
      <c r="BB1" s="31" t="s">
        <v>587</v>
      </c>
      <c r="BC1" s="31" t="s">
        <v>141</v>
      </c>
      <c r="BD1" s="31" t="s">
        <v>588</v>
      </c>
      <c r="BE1" s="31" t="s">
        <v>589</v>
      </c>
      <c r="BF1" s="31" t="s">
        <v>590</v>
      </c>
      <c r="BG1" s="31" t="s">
        <v>147</v>
      </c>
      <c r="BH1" s="31" t="s">
        <v>591</v>
      </c>
      <c r="BI1" s="31" t="s">
        <v>592</v>
      </c>
      <c r="BJ1" s="31" t="s">
        <v>593</v>
      </c>
      <c r="BK1" s="31" t="s">
        <v>594</v>
      </c>
      <c r="BL1" s="31" t="s">
        <v>155</v>
      </c>
      <c r="BM1" s="31" t="s">
        <v>595</v>
      </c>
      <c r="BN1" s="31" t="s">
        <v>596</v>
      </c>
      <c r="BO1" s="31" t="s">
        <v>597</v>
      </c>
      <c r="BP1" s="31" t="s">
        <v>598</v>
      </c>
      <c r="BQ1" s="31" t="s">
        <v>599</v>
      </c>
      <c r="BR1" s="5" t="s">
        <v>600</v>
      </c>
      <c r="BS1" s="31" t="s">
        <v>174</v>
      </c>
      <c r="BT1" s="5" t="s">
        <v>601</v>
      </c>
      <c r="BU1" s="5" t="s">
        <v>602</v>
      </c>
      <c r="BV1" s="31" t="s">
        <v>603</v>
      </c>
      <c r="BW1" s="31" t="s">
        <v>604</v>
      </c>
      <c r="BX1" s="31" t="s">
        <v>605</v>
      </c>
      <c r="BY1" s="31" t="s">
        <v>606</v>
      </c>
      <c r="BZ1" s="32" t="s">
        <v>607</v>
      </c>
      <c r="CA1" s="32" t="s">
        <v>608</v>
      </c>
      <c r="CB1" s="31" t="s">
        <v>609</v>
      </c>
      <c r="CC1" s="5" t="s">
        <v>610</v>
      </c>
      <c r="CD1" s="31" t="s">
        <v>202</v>
      </c>
      <c r="CE1" s="5" t="s">
        <v>611</v>
      </c>
      <c r="CF1" s="5" t="s">
        <v>612</v>
      </c>
      <c r="CG1" s="31" t="s">
        <v>613</v>
      </c>
      <c r="CH1" s="31" t="s">
        <v>614</v>
      </c>
      <c r="CI1" s="31" t="s">
        <v>615</v>
      </c>
      <c r="CJ1" s="31" t="s">
        <v>616</v>
      </c>
      <c r="CK1" s="32" t="s">
        <v>617</v>
      </c>
      <c r="CL1" s="32" t="s">
        <v>618</v>
      </c>
      <c r="CM1" s="31" t="s">
        <v>619</v>
      </c>
      <c r="CN1" s="5" t="s">
        <v>620</v>
      </c>
      <c r="CO1" s="31" t="s">
        <v>221</v>
      </c>
      <c r="CP1" s="5" t="s">
        <v>621</v>
      </c>
      <c r="CQ1" s="5" t="s">
        <v>622</v>
      </c>
      <c r="CR1" s="31" t="s">
        <v>623</v>
      </c>
      <c r="CS1" s="31" t="s">
        <v>624</v>
      </c>
      <c r="CT1" s="31" t="s">
        <v>625</v>
      </c>
      <c r="CU1" s="31" t="s">
        <v>626</v>
      </c>
      <c r="CV1" s="32" t="s">
        <v>627</v>
      </c>
      <c r="CW1" s="32" t="s">
        <v>628</v>
      </c>
      <c r="CX1" s="31" t="s">
        <v>629</v>
      </c>
      <c r="CY1" s="5" t="s">
        <v>630</v>
      </c>
      <c r="CZ1" s="31" t="s">
        <v>239</v>
      </c>
      <c r="DA1" s="5" t="s">
        <v>631</v>
      </c>
      <c r="DB1" s="5" t="s">
        <v>632</v>
      </c>
      <c r="DC1" s="31" t="s">
        <v>633</v>
      </c>
      <c r="DD1" s="31" t="s">
        <v>634</v>
      </c>
      <c r="DE1" s="31" t="s">
        <v>635</v>
      </c>
      <c r="DF1" s="31" t="s">
        <v>636</v>
      </c>
      <c r="DG1" s="32" t="s">
        <v>637</v>
      </c>
      <c r="DH1" s="32" t="s">
        <v>638</v>
      </c>
      <c r="DI1" s="31" t="s">
        <v>639</v>
      </c>
      <c r="DJ1" s="5" t="s">
        <v>640</v>
      </c>
      <c r="DK1" s="31" t="s">
        <v>256</v>
      </c>
      <c r="DL1" s="5" t="s">
        <v>641</v>
      </c>
      <c r="DM1" s="5" t="s">
        <v>642</v>
      </c>
      <c r="DN1" s="31" t="s">
        <v>643</v>
      </c>
      <c r="DO1" s="31" t="s">
        <v>644</v>
      </c>
      <c r="DP1" s="31" t="s">
        <v>645</v>
      </c>
      <c r="DQ1" s="31" t="s">
        <v>646</v>
      </c>
      <c r="DR1" s="32" t="s">
        <v>647</v>
      </c>
      <c r="DS1" s="32" t="s">
        <v>648</v>
      </c>
      <c r="DT1" s="31" t="s">
        <v>649</v>
      </c>
      <c r="DU1" s="5" t="s">
        <v>650</v>
      </c>
      <c r="DV1" s="31" t="s">
        <v>275</v>
      </c>
      <c r="DW1" s="5" t="s">
        <v>651</v>
      </c>
      <c r="DX1" s="5" t="s">
        <v>652</v>
      </c>
      <c r="DY1" s="31" t="s">
        <v>653</v>
      </c>
      <c r="DZ1" s="31" t="s">
        <v>654</v>
      </c>
      <c r="EA1" s="31" t="s">
        <v>655</v>
      </c>
      <c r="EB1" s="31" t="s">
        <v>656</v>
      </c>
      <c r="EC1" s="32" t="s">
        <v>657</v>
      </c>
      <c r="ED1" s="32" t="s">
        <v>658</v>
      </c>
      <c r="EE1" s="31" t="s">
        <v>659</v>
      </c>
      <c r="EF1" s="5" t="s">
        <v>660</v>
      </c>
      <c r="EG1" s="31" t="s">
        <v>287</v>
      </c>
      <c r="EH1" s="5" t="s">
        <v>661</v>
      </c>
      <c r="EI1" s="5" t="s">
        <v>662</v>
      </c>
      <c r="EJ1" s="31" t="s">
        <v>663</v>
      </c>
      <c r="EK1" s="31" t="s">
        <v>664</v>
      </c>
      <c r="EL1" s="31" t="s">
        <v>665</v>
      </c>
      <c r="EM1" s="31" t="s">
        <v>666</v>
      </c>
      <c r="EN1" s="32" t="s">
        <v>667</v>
      </c>
      <c r="EO1" s="32" t="s">
        <v>668</v>
      </c>
      <c r="EP1" s="31" t="s">
        <v>669</v>
      </c>
      <c r="EQ1" s="5" t="s">
        <v>670</v>
      </c>
      <c r="ER1" s="31" t="s">
        <v>299</v>
      </c>
      <c r="ES1" s="5" t="s">
        <v>671</v>
      </c>
      <c r="ET1" s="5" t="s">
        <v>672</v>
      </c>
      <c r="EU1" s="31" t="s">
        <v>673</v>
      </c>
      <c r="EV1" s="31" t="s">
        <v>674</v>
      </c>
      <c r="EW1" s="31" t="s">
        <v>675</v>
      </c>
      <c r="EX1" s="31" t="s">
        <v>676</v>
      </c>
      <c r="EY1" s="32" t="s">
        <v>677</v>
      </c>
      <c r="EZ1" s="32" t="s">
        <v>678</v>
      </c>
      <c r="FA1" s="31" t="s">
        <v>679</v>
      </c>
      <c r="FB1" s="5" t="s">
        <v>680</v>
      </c>
      <c r="FC1" s="31" t="s">
        <v>311</v>
      </c>
      <c r="FD1" s="5" t="s">
        <v>681</v>
      </c>
      <c r="FE1" s="5" t="s">
        <v>682</v>
      </c>
      <c r="FF1" s="31" t="s">
        <v>683</v>
      </c>
      <c r="FG1" s="31" t="s">
        <v>684</v>
      </c>
      <c r="FH1" s="31" t="s">
        <v>685</v>
      </c>
      <c r="FI1" s="31" t="s">
        <v>686</v>
      </c>
      <c r="FJ1" s="32" t="s">
        <v>687</v>
      </c>
      <c r="FK1" s="32" t="s">
        <v>688</v>
      </c>
      <c r="FL1" s="31" t="s">
        <v>689</v>
      </c>
      <c r="FM1" s="5" t="s">
        <v>690</v>
      </c>
      <c r="FN1" s="31" t="s">
        <v>323</v>
      </c>
      <c r="FO1" s="5" t="s">
        <v>691</v>
      </c>
      <c r="FP1" s="5" t="s">
        <v>692</v>
      </c>
      <c r="FQ1" s="31" t="s">
        <v>693</v>
      </c>
      <c r="FR1" s="31" t="s">
        <v>694</v>
      </c>
      <c r="FS1" s="31" t="s">
        <v>695</v>
      </c>
      <c r="FT1" s="31" t="s">
        <v>696</v>
      </c>
      <c r="FU1" s="32" t="s">
        <v>697</v>
      </c>
      <c r="FV1" s="32" t="s">
        <v>698</v>
      </c>
      <c r="FW1" s="5" t="s">
        <v>699</v>
      </c>
      <c r="FX1" s="5" t="s">
        <v>700</v>
      </c>
      <c r="FY1" s="5" t="s">
        <v>701</v>
      </c>
      <c r="FZ1" s="13" t="s">
        <v>702</v>
      </c>
      <c r="GA1" s="13" t="s">
        <v>703</v>
      </c>
      <c r="GB1" s="5" t="s">
        <v>704</v>
      </c>
      <c r="GC1" s="5" t="s">
        <v>705</v>
      </c>
      <c r="GD1" s="5" t="s">
        <v>706</v>
      </c>
      <c r="GE1" s="5" t="s">
        <v>707</v>
      </c>
      <c r="GF1" s="5" t="s">
        <v>708</v>
      </c>
      <c r="GG1" s="5" t="s">
        <v>709</v>
      </c>
      <c r="GH1" s="13" t="s">
        <v>710</v>
      </c>
      <c r="GI1" s="13" t="s">
        <v>711</v>
      </c>
      <c r="GJ1" s="5" t="s">
        <v>712</v>
      </c>
      <c r="GK1" s="5" t="s">
        <v>713</v>
      </c>
      <c r="GL1" s="5" t="s">
        <v>714</v>
      </c>
      <c r="GM1" s="5" t="s">
        <v>715</v>
      </c>
      <c r="GN1" s="5" t="s">
        <v>716</v>
      </c>
      <c r="GO1" s="5" t="s">
        <v>717</v>
      </c>
      <c r="GP1" s="13" t="s">
        <v>718</v>
      </c>
      <c r="GQ1" s="13" t="s">
        <v>719</v>
      </c>
      <c r="GR1" s="5" t="s">
        <v>720</v>
      </c>
      <c r="GS1" s="5" t="s">
        <v>721</v>
      </c>
      <c r="GT1" s="5" t="s">
        <v>722</v>
      </c>
      <c r="GU1" s="33" t="s">
        <v>723</v>
      </c>
      <c r="GV1" s="33" t="s">
        <v>724</v>
      </c>
      <c r="GW1" s="33" t="s">
        <v>725</v>
      </c>
      <c r="GX1" s="33" t="s">
        <v>726</v>
      </c>
    </row>
    <row r="2" spans="1:206" ht="15" customHeight="1" x14ac:dyDescent="0.35">
      <c r="A2" s="27" t="str">
        <f>nome</f>
        <v>Andrea</v>
      </c>
      <c r="B2" s="27" t="str">
        <f>cognome</f>
        <v>Parmeggiani</v>
      </c>
      <c r="C2" s="27" t="str">
        <f>sesso</f>
        <v>M</v>
      </c>
      <c r="D2" s="27" t="str">
        <f>stato_nascita</f>
        <v>Italia</v>
      </c>
      <c r="E2" s="27" t="str">
        <f>comune_nascita</f>
        <v>Modena</v>
      </c>
      <c r="F2" s="27" t="str">
        <f>provincia_nascita</f>
        <v>Modena</v>
      </c>
      <c r="G2" s="27" t="str">
        <f>data_nascita</f>
        <v>1961</v>
      </c>
      <c r="H2" s="27">
        <f>indirizzo_residenza</f>
        <v>0</v>
      </c>
      <c r="I2" s="27">
        <f>cap_residenza</f>
        <v>0</v>
      </c>
      <c r="J2" s="27">
        <f>comune_residenza</f>
        <v>0</v>
      </c>
      <c r="K2" s="27">
        <f>provincia_residenza</f>
        <v>0</v>
      </c>
      <c r="L2" s="27">
        <f>indirizzo_domicilio</f>
        <v>0</v>
      </c>
      <c r="M2" s="27">
        <f>cap_domicilio</f>
        <v>0</v>
      </c>
      <c r="N2" s="27">
        <f>comune_domicilio</f>
        <v>0</v>
      </c>
      <c r="O2" s="27">
        <f>provincia_domicilio</f>
        <v>0</v>
      </c>
      <c r="P2" s="27">
        <f>codice_fiscale</f>
        <v>0</v>
      </c>
      <c r="Q2" s="27">
        <f>partita_iva</f>
        <v>0</v>
      </c>
      <c r="R2" s="27">
        <f>intestatario_partita_iva</f>
        <v>0</v>
      </c>
      <c r="S2" s="27">
        <f>telefono</f>
        <v>0</v>
      </c>
      <c r="T2" s="27">
        <f>cellulare</f>
        <v>0</v>
      </c>
      <c r="U2" s="27">
        <f>fax</f>
        <v>0</v>
      </c>
      <c r="V2" s="27">
        <f>email</f>
        <v>0</v>
      </c>
      <c r="W2" s="27">
        <f>pec</f>
        <v>0</v>
      </c>
      <c r="X2" s="27" t="str">
        <f>lingua_madre</f>
        <v>Italiano</v>
      </c>
      <c r="Y2" s="27" t="str">
        <f>lingua1</f>
        <v>Inglese</v>
      </c>
      <c r="Z2" s="27" t="str">
        <f>lingua1_livello</f>
        <v>7 Professionale</v>
      </c>
      <c r="AA2" s="27">
        <f>lingua2</f>
        <v>0</v>
      </c>
      <c r="AB2" s="27">
        <f>lingua2_livello</f>
        <v>0</v>
      </c>
      <c r="AC2" s="27">
        <f>lingua3</f>
        <v>0</v>
      </c>
      <c r="AD2" s="27">
        <f>lingua3_livello</f>
        <v>0</v>
      </c>
      <c r="AE2" s="27" t="str">
        <f>spec_principale</f>
        <v>MANIFATTURIERO_AVANZATO</v>
      </c>
      <c r="AF2" s="27" t="str">
        <f>ads1_principale</f>
        <v>MA1 Produzione con processi innovativi</v>
      </c>
      <c r="AG2" s="27" t="str">
        <f>ads1_secondaria</f>
        <v>MA2 Sistemi di produzione evolutivi e adattativi</v>
      </c>
      <c r="AH2" s="27" t="str">
        <f>ads1_terziaria</f>
        <v>MA4 Manufacturing per prodotti personalizzati</v>
      </c>
      <c r="AI2" s="27" t="str">
        <f>spec_secondaria</f>
        <v>COMPETITIVITÀ_IMPRESE</v>
      </c>
      <c r="AJ2" s="27" t="str">
        <f>ads2_principale</f>
        <v>CI1 Creazione e avvio d'impresa</v>
      </c>
      <c r="AK2" s="27" t="str">
        <f>ads2_secondaria</f>
        <v>CI3 Innovazione di prodotto/servizio, strategica ed organizzativa</v>
      </c>
      <c r="AL2" s="27" t="str">
        <f>ads2_terziaria</f>
        <v>CI4 Ristrutturazione, riconversione, discontinuità aziendale (re-start-up)</v>
      </c>
      <c r="AM2" s="27" t="str">
        <f>l1_tipo</f>
        <v>Vecchio ordinamento</v>
      </c>
      <c r="AN2" s="27" t="str">
        <f>l1_tema</f>
        <v>Economia e Commercio</v>
      </c>
      <c r="AO2" s="27" t="str">
        <f>l1_anno</f>
        <v>1985</v>
      </c>
      <c r="AP2" s="27" t="str">
        <f>l1_presso</f>
        <v xml:space="preserve">Università di Modena (e Reggio)  </v>
      </c>
      <c r="AQ2" s="27" t="str">
        <f>l1_titolo</f>
        <v>Le banche dati per il commercio internazionale</v>
      </c>
      <c r="AR2" s="27" t="str">
        <f>l1_voto</f>
        <v>110/110 Lode</v>
      </c>
      <c r="AS2" s="27">
        <f>l11_tema</f>
        <v>0</v>
      </c>
      <c r="AT2" s="27">
        <f>l11_anno</f>
        <v>0</v>
      </c>
      <c r="AU2" s="27">
        <f>l11_presso</f>
        <v>0</v>
      </c>
      <c r="AV2" s="27">
        <f>l11_titolo</f>
        <v>0</v>
      </c>
      <c r="AW2" s="27">
        <f>l2_tipo</f>
        <v>0</v>
      </c>
      <c r="AX2" s="27">
        <f>l2_tema</f>
        <v>0</v>
      </c>
      <c r="AY2" s="27">
        <f>l2_anno</f>
        <v>0</v>
      </c>
      <c r="AZ2" s="27">
        <f>l2_presso</f>
        <v>0</v>
      </c>
      <c r="BA2" s="27">
        <f>l2_titolo</f>
        <v>0</v>
      </c>
      <c r="BB2" s="27">
        <f>l2_voto</f>
        <v>0</v>
      </c>
      <c r="BC2" s="27">
        <f>l21_tema</f>
        <v>0</v>
      </c>
      <c r="BD2" s="27">
        <f>l21_anno</f>
        <v>0</v>
      </c>
      <c r="BE2" s="27">
        <f>l21_presso</f>
        <v>0</v>
      </c>
      <c r="BF2" s="27">
        <f>l21_titolo</f>
        <v>0</v>
      </c>
      <c r="BG2" s="27">
        <f>dot_tema</f>
        <v>0</v>
      </c>
      <c r="BH2" s="27">
        <f>dot_anno</f>
        <v>0</v>
      </c>
      <c r="BI2" s="27">
        <f>dot_presso</f>
        <v>0</v>
      </c>
      <c r="BJ2" s="27">
        <f>dot_titolo</f>
        <v>0</v>
      </c>
      <c r="BK2" s="27">
        <f>dot_voto</f>
        <v>0</v>
      </c>
      <c r="BL2" s="27" t="str">
        <f>m2l_tema</f>
        <v>Executive Master in Governance Aziendale</v>
      </c>
      <c r="BM2" s="27" t="str">
        <f>m2l_anno</f>
        <v>2004</v>
      </c>
      <c r="BN2" s="27" t="str">
        <f>m2l_presso</f>
        <v>Università di Pisa</v>
      </c>
      <c r="BO2" s="27" t="str">
        <f>m2l_titolo</f>
        <v>IL TURNAROUND DI UNA PMI 
IL PIANO DI RISANAMENTO</v>
      </c>
      <c r="BP2" s="27">
        <f>m2l_voto</f>
        <v>0</v>
      </c>
      <c r="BQ2" s="27">
        <f>ep1_inizio</f>
        <v>42156</v>
      </c>
      <c r="BR2" s="27" t="str">
        <f>ep1_fine</f>
        <v>gg/mm/aaaa</v>
      </c>
      <c r="BS2" s="27" t="str">
        <f>ep1_denominazione</f>
        <v xml:space="preserve">EASME </v>
      </c>
      <c r="BT2" s="27" t="str">
        <f>ep1_comune</f>
        <v>Bruxelles (B)</v>
      </c>
      <c r="BU2" s="27" t="str">
        <f>ep1_provincia</f>
        <v>Bruxelles (B)</v>
      </c>
      <c r="BV2" s="27" t="str">
        <f>ep1_dimensione</f>
        <v>3 Media impresa (&lt; 250 dipendenti)</v>
      </c>
      <c r="BW2" s="27" t="str">
        <f>ep1_settore</f>
        <v>Research and Innovation Agency</v>
      </c>
      <c r="BX2" s="27" t="str">
        <f>ep1_ambito</f>
        <v>Pubblico</v>
      </c>
      <c r="BY2" s="27" t="str">
        <f>ep1_rife</f>
        <v>Entrambe</v>
      </c>
      <c r="BZ2" s="27" t="str">
        <f>ep1_attivita</f>
        <v>Ruolo di Business Innovation Coach on H2020 SME Instrument projects</v>
      </c>
      <c r="CA2" s="27" t="str">
        <f>ep1_resp</f>
        <v>Business Innovation Coach on H2020 SME Instrument projects</v>
      </c>
      <c r="CB2" s="27">
        <f>ep2_inizio</f>
        <v>42736</v>
      </c>
      <c r="CC2" s="27" t="str">
        <f>ep2_fine</f>
        <v>gg/mm/aaaa</v>
      </c>
      <c r="CD2" s="27" t="str">
        <f>ep2_denominazione</f>
        <v>REI Lab srl</v>
      </c>
      <c r="CE2" s="27" t="str">
        <f>ep2_comune</f>
        <v>Reggio Nell’Emilia</v>
      </c>
      <c r="CF2" s="27" t="str">
        <f>ep2_provincia</f>
        <v>RE</v>
      </c>
      <c r="CG2" s="27" t="str">
        <f>ep2_dimensione</f>
        <v>2 Piccola impresa (&lt; 50 dipendenti)</v>
      </c>
      <c r="CH2" s="27" t="str">
        <f>ep2_settore</f>
        <v>Ricerca ed Innovazione – Laboratorio di Prova</v>
      </c>
      <c r="CI2" s="27" t="str">
        <f>ep2_ambito</f>
        <v>Privato</v>
      </c>
      <c r="CJ2" s="27" t="str">
        <f>ep2_rife</f>
        <v>Macro-area principale (MA1)</v>
      </c>
      <c r="CK2" s="27" t="str">
        <f>ep2_attivita</f>
        <v>Direttore Generale del laboratorio di prova accreditato ACCREDIA EN ISO 17025</v>
      </c>
      <c r="CL2" s="27" t="str">
        <f>ep2_resp</f>
        <v>Direttore Generale del laboratorio di prova accreditato ACCREDIA EN ISO 17025</v>
      </c>
      <c r="CM2" s="27" t="str">
        <f>ep3_inizio</f>
        <v>01/01/2017</v>
      </c>
      <c r="CN2" s="27" t="str">
        <f>ep3_fine</f>
        <v>gg/mm/aaaa</v>
      </c>
      <c r="CO2" s="27" t="str">
        <f>ep3_denominazione</f>
        <v xml:space="preserve">Fondazione REI </v>
      </c>
      <c r="CP2" s="27" t="str">
        <f>ep3_comune</f>
        <v>Reggio Nell’Emilia</v>
      </c>
      <c r="CQ2" s="27" t="str">
        <f>ep3_provincia</f>
        <v>RE</v>
      </c>
      <c r="CR2" s="27" t="str">
        <f>ep3_dimensione</f>
        <v>1 Micro impresa (&lt; 10 dipendenti)</v>
      </c>
      <c r="CS2" s="27" t="str">
        <f>ep3_settore</f>
        <v>Technology Transfer</v>
      </c>
      <c r="CT2" s="27" t="str">
        <f>ep3_ambito</f>
        <v>Privato</v>
      </c>
      <c r="CU2" s="27" t="str">
        <f>ep3_rife</f>
        <v>Entrambe</v>
      </c>
      <c r="CV2" s="27" t="str">
        <f>ep3_attivita</f>
        <v>Direttore Generale della Fondazione con responsabilità sulla gestione del Tecnopolo di Reggio Emilia.</v>
      </c>
      <c r="CW2" s="27" t="str">
        <f>ep3_resp</f>
        <v>Direttore Generale</v>
      </c>
      <c r="CX2" s="27" t="str">
        <f>ep4_inizio</f>
        <v>01/01/1997</v>
      </c>
      <c r="CY2" s="27" t="str">
        <f>ep4_fine</f>
        <v>gg/mm/aaaa</v>
      </c>
      <c r="CZ2" s="27" t="str">
        <f>ep4_denominazione</f>
        <v>Studio Parmeggiani</v>
      </c>
      <c r="DA2" s="27" t="str">
        <f>ep4_comune</f>
        <v>Reggio Nell’Emilia</v>
      </c>
      <c r="DB2" s="27" t="str">
        <f>ep4_provincia</f>
        <v>RE</v>
      </c>
      <c r="DC2" s="27" t="str">
        <f>ep4_dimensione</f>
        <v>1 Micro impresa (&lt; 10 dipendenti)</v>
      </c>
      <c r="DD2" s="27" t="str">
        <f>ep4_settore</f>
        <v>Consulenza all’innovazione</v>
      </c>
      <c r="DE2" s="27" t="str">
        <f>ep4_ambito</f>
        <v>Privato</v>
      </c>
      <c r="DF2" s="27" t="str">
        <f>ep4_rife</f>
        <v>Entrambe</v>
      </c>
      <c r="DG2" s="27" t="str">
        <f>ep4_attivita</f>
        <v xml:space="preserve">Consulenza all’Innovazione </v>
      </c>
      <c r="DH2" s="27" t="str">
        <f>ep4_resp</f>
        <v>Fondatore e libero professionista</v>
      </c>
      <c r="DI2" s="27" t="str">
        <f>ep5_inizio</f>
        <v>07/07/1987</v>
      </c>
      <c r="DJ2" s="27" t="str">
        <f>ep5_fine</f>
        <v>30/11/1996</v>
      </c>
      <c r="DK2" s="27" t="str">
        <f>ep5_denominazione</f>
        <v>Accenture Spa (già Arthur Andersen – Andersen Consulting)</v>
      </c>
      <c r="DL2" s="27" t="str">
        <f>ep5_comune</f>
        <v>Bologna</v>
      </c>
      <c r="DM2" s="27" t="str">
        <f>ep5_provincia</f>
        <v>BO</v>
      </c>
      <c r="DN2" s="27" t="str">
        <f>ep5_dimensione</f>
        <v>4 Grande impresa o multinazionale</v>
      </c>
      <c r="DO2" s="27" t="str">
        <f>ep5_settore</f>
        <v xml:space="preserve">Consulenza di direzione e di sistemi informativi </v>
      </c>
      <c r="DP2" s="27" t="str">
        <f>ep5_ambito</f>
        <v>Privato</v>
      </c>
      <c r="DQ2" s="27" t="str">
        <f>ep5_rife</f>
        <v>Entrambe</v>
      </c>
      <c r="DR2" s="27" t="str">
        <f>ep5_attivita</f>
        <v>Business Consulting manager nella divisione Industrie Manifatturiere</v>
      </c>
      <c r="DS2" s="27" t="str">
        <f>ep5_resp</f>
        <v>Project Manager / Dirigente</v>
      </c>
      <c r="DT2" s="27" t="str">
        <f>ep6_inizio</f>
        <v>gg/mm/aaaa</v>
      </c>
      <c r="DU2" s="27" t="str">
        <f>ep6_fine</f>
        <v>gg/mm/aaaa</v>
      </c>
      <c r="DV2" s="27">
        <f>ep6_denominazione</f>
        <v>0</v>
      </c>
      <c r="DW2" s="27">
        <f>ep6_comune</f>
        <v>0</v>
      </c>
      <c r="DX2" s="27">
        <f>ep6_provincia</f>
        <v>0</v>
      </c>
      <c r="DY2" s="27">
        <f>ep6_dimensione</f>
        <v>0</v>
      </c>
      <c r="DZ2" s="27">
        <f>ep6_settore</f>
        <v>0</v>
      </c>
      <c r="EA2" s="27">
        <f>ep6_ambito</f>
        <v>0</v>
      </c>
      <c r="EB2" s="27">
        <f>ep6_rife</f>
        <v>0</v>
      </c>
      <c r="EC2" s="27">
        <f>ep6_attivita</f>
        <v>0</v>
      </c>
      <c r="ED2" s="27">
        <f>ep6_resp</f>
        <v>0</v>
      </c>
      <c r="EE2" s="27" t="str">
        <f>ep7_inizio</f>
        <v>gg/mm/aaaa</v>
      </c>
      <c r="EF2" s="27" t="str">
        <f>ep7_fine</f>
        <v>gg/mm/aaaa</v>
      </c>
      <c r="EG2" s="27">
        <f>ep7_denominazione</f>
        <v>0</v>
      </c>
      <c r="EH2" s="27">
        <f>ep7_comune</f>
        <v>0</v>
      </c>
      <c r="EI2" s="27">
        <f>ep7_provincia</f>
        <v>0</v>
      </c>
      <c r="EJ2" s="27">
        <f>ep7_dimensione</f>
        <v>0</v>
      </c>
      <c r="EK2" s="27">
        <f>ep7_settore</f>
        <v>0</v>
      </c>
      <c r="EL2" s="27">
        <f>ep7_ambito</f>
        <v>0</v>
      </c>
      <c r="EM2" s="27">
        <f>ep7_rife</f>
        <v>0</v>
      </c>
      <c r="EN2" s="27">
        <f>ep7_attivita</f>
        <v>0</v>
      </c>
      <c r="EO2" s="27">
        <f>ep7_resp</f>
        <v>0</v>
      </c>
      <c r="EP2" s="27" t="str">
        <f>ep8_inizio</f>
        <v>gg/mm/aaaa</v>
      </c>
      <c r="EQ2" s="27" t="str">
        <f>ep8_fine</f>
        <v>gg/mm/aaaa</v>
      </c>
      <c r="ER2" s="27">
        <f>ep8_denominazione</f>
        <v>0</v>
      </c>
      <c r="ES2" s="27">
        <f>ep8_comune</f>
        <v>0</v>
      </c>
      <c r="ET2" s="27">
        <f>ep8_provincia</f>
        <v>0</v>
      </c>
      <c r="EU2" s="27">
        <f>ep8_dimensione</f>
        <v>0</v>
      </c>
      <c r="EV2" s="27">
        <f>ep8_settore</f>
        <v>0</v>
      </c>
      <c r="EW2" s="27">
        <f>ep8_ambito</f>
        <v>0</v>
      </c>
      <c r="EX2" s="27">
        <f>ep8_rife</f>
        <v>0</v>
      </c>
      <c r="EY2" s="27">
        <f>ep8_attivita</f>
        <v>0</v>
      </c>
      <c r="EZ2" s="27">
        <f>ep8_resp</f>
        <v>0</v>
      </c>
      <c r="FA2" s="27" t="str">
        <f>ep9_inizio</f>
        <v>gg/mm/aaaa</v>
      </c>
      <c r="FB2" s="27" t="str">
        <f>ep9_fine</f>
        <v>gg/mm/aaaa</v>
      </c>
      <c r="FC2" s="27">
        <f>ep9_denominazione</f>
        <v>0</v>
      </c>
      <c r="FD2" s="27">
        <f>ep9_comune</f>
        <v>0</v>
      </c>
      <c r="FE2" s="27">
        <f>ep9_provincia</f>
        <v>0</v>
      </c>
      <c r="FF2" s="27">
        <f>ep9_dimensione</f>
        <v>0</v>
      </c>
      <c r="FG2" s="27">
        <f>ep9_settore</f>
        <v>0</v>
      </c>
      <c r="FH2" s="27">
        <f>ep9_ambito</f>
        <v>0</v>
      </c>
      <c r="FI2" s="27">
        <f>ep9_rife</f>
        <v>0</v>
      </c>
      <c r="FJ2" s="27">
        <f>ep9_attivita</f>
        <v>0</v>
      </c>
      <c r="FK2" s="27">
        <f>ep9_resp</f>
        <v>0</v>
      </c>
      <c r="FL2" s="27" t="str">
        <f>ep10_inizio</f>
        <v>gg/mm/aaaa</v>
      </c>
      <c r="FM2" s="27" t="str">
        <f>ep10_fine</f>
        <v>gg/mm/aaaa</v>
      </c>
      <c r="FN2" s="27">
        <f>ep10_denominazione</f>
        <v>0</v>
      </c>
      <c r="FO2" s="27">
        <f>ep10_comune</f>
        <v>0</v>
      </c>
      <c r="FP2" s="27">
        <f>ep10_provincia</f>
        <v>0</v>
      </c>
      <c r="FQ2" s="27">
        <f>ep10_dimensione</f>
        <v>0</v>
      </c>
      <c r="FR2" s="27">
        <f>ep10_settore</f>
        <v>0</v>
      </c>
      <c r="FS2" s="27">
        <f>ep10_ambito</f>
        <v>0</v>
      </c>
      <c r="FT2" s="27">
        <f>ep10_rife</f>
        <v>0</v>
      </c>
      <c r="FU2" s="27">
        <f>ep10_attivita</f>
        <v>0</v>
      </c>
      <c r="FV2" s="27">
        <f>ep10_resp</f>
        <v>0</v>
      </c>
      <c r="FW2" s="27" t="str">
        <f>bando1_ente</f>
        <v>Ministry of Education and Religious Affairs, General Secretariat for Research and Technology</v>
      </c>
      <c r="FX2" s="27" t="str">
        <f>bando1_ambito</f>
        <v>2 Nazionale</v>
      </c>
      <c r="FY2" s="27" t="str">
        <f>bando1_tema</f>
        <v>1 Innovazione e competitività</v>
      </c>
      <c r="FZ2" s="27" t="str">
        <f>bando1_misura</f>
        <v>Programme area “Research within Priority Sectors” of the EEA Financial Mechanism 2009-2014 call for proposals launched, in 2014</v>
      </c>
      <c r="GA2" s="27">
        <f>bando1_descr</f>
        <v>0</v>
      </c>
      <c r="GB2" s="27" t="str">
        <f>bando1_anno</f>
        <v>2015</v>
      </c>
      <c r="GC2" s="27" t="str">
        <f>bando1_proj_val</f>
        <v>1 Fino a 10</v>
      </c>
      <c r="GD2" s="27" t="str">
        <f>bando1_inv_medio</f>
        <v>2 Da 50.000 a 200.000 Euro</v>
      </c>
      <c r="GE2" s="27" t="str">
        <f>bando2_ente</f>
        <v>DG CONNECT – EU COMMISSION</v>
      </c>
      <c r="GF2" s="27" t="str">
        <f>bando2_ambito</f>
        <v>3 Internazionale</v>
      </c>
      <c r="GG2" s="27" t="str">
        <f>bando2_tema</f>
        <v>2 Ricerca industriale e sviluppo sperimentale</v>
      </c>
      <c r="GH2" s="27" t="str">
        <f>bando2_misura</f>
        <v xml:space="preserve">FET OPEN </v>
      </c>
      <c r="GI2" s="27" t="str">
        <f>bando2_descr</f>
        <v>Future Emerging Technologies -  Expert Reviewer</v>
      </c>
      <c r="GJ2" s="27" t="str">
        <f>bando2_anno</f>
        <v>2017 – 2018</v>
      </c>
      <c r="GK2" s="27" t="str">
        <f>bando2_proj_val</f>
        <v>1 Fino a 10</v>
      </c>
      <c r="GL2" s="27" t="str">
        <f>bando2_inv_medio</f>
        <v>5 Da 1.000.000 a 5.000.000 Euro</v>
      </c>
      <c r="GM2" s="27">
        <f>bando3_ente</f>
        <v>0</v>
      </c>
      <c r="GN2" s="27">
        <f>bando3_ambito</f>
        <v>0</v>
      </c>
      <c r="GO2" s="27">
        <f>bando3_tema</f>
        <v>0</v>
      </c>
      <c r="GP2" s="27">
        <f>bando3_misura</f>
        <v>0</v>
      </c>
      <c r="GQ2" s="27">
        <f>bando3_descr</f>
        <v>0</v>
      </c>
      <c r="GR2" s="27">
        <f>bando3_anno</f>
        <v>0</v>
      </c>
      <c r="GS2" s="27">
        <f>bando3_proj_val</f>
        <v>0</v>
      </c>
      <c r="GT2" s="27">
        <f>bando3_inv_medio</f>
        <v>0</v>
      </c>
      <c r="GU2" s="27" t="str">
        <f>ads1_motivazioni_cs</f>
        <v xml:space="preserve">La LAU1 mi permette di comprendere gli aspetti economico e finanziari di un progetto d'investimento e di valutare la coerenza fra attività, deliverables e risorse richieste. Possno inoltre valutare aspetti contrattuali (societari, d'acquisto, di gestione della proprietà intellettuale) collegati al progetto d'investimento. Il MAS, molto più recente rispetto alla LAU1 mi ha permesso di aggiornare la mia preparazione teorica e di introdurre nuove materie relative alla gestione aziendale.  Le competenze di tipo aziendalistico maturate in LAU1 e MAS sono state integrate da oltre 30 anni di esperienza in azienda dove ho potuto apprendere sul campo molti aspetti tecnici ed operativi.  </v>
      </c>
      <c r="GV2" s="27" t="str">
        <f>ads1_motivazioni_ep</f>
        <v>EP1 L'esperienza di business innovation coaching con EASME sui progetti H2020 SME Instrument (oltre 15 progetti) mi permette di essere a contatto con progetti d'innovazione, anche su base internazionale. Il contatto con gli innovatori in impresa, durante le sessioni di coaching, mi permettono di cogliere quali sono i punti di forza e di debolezza dei progetti e delle persone che li realizzano. Questa esperienza è fondamentale per poter capire rapidamente se un progetto d'innovazione è ben congegnato, se il team ha le competenze adeguate, se la struttura aziendale è in grado di eseguir correttamente il progetto.  EP2 dirigo i) un laboratorio di prova ACCREDIA En ISO 17025  che svolge prove sulle direttive su EMC Compatibilità elettromagnetica e RED Radio Equipment Directive appartenente alla Rete HTN alta tecnologia della Regione E-R. Le imprese che incontro giornalmente eseguono prove sui loro progetti d'innovazione soprattutto in ambito elettronica, meccatronica ed automotive. Posso vedere in prima persona i progetti innovativi su cui lavorano le imprese, piccole e grandi e pertanto di avere un osservatorio privilegiato sui trend in atto nei settori indicati. I laboratori hanno circa 250 clienti attivi, prevalentemente da E-R e Lombardia. EP4 Studio Parmeggiani: oltre alle esperienze in atto (EP1 ed EP2) ho una precedente esperienza d'azienda iniziata come professionista fin dal 1997. Ho gestito numerosi progetti prima nell'ICT e nei sistemi gestionali e, dal 2007 più specificamente nell'innovazione.  EP5 ACCENTURE mi ha permesso di lavorare su grandi progetti di "gestione del cambiamento" e di ICT-Sistemi Informativi  anche a livello internazionale. L'esperienza è utile per le metodologie di lavoro acquisite. Posso capire se un progetto è ben organizzato, se è coerente con le capacità in azienda, se ha deliverables ben definite e se "le attività da svolgere" e le "date obiettivo" sono entrambi ben valutati.</v>
      </c>
      <c r="GW2" s="27" t="str">
        <f>ads2_motivazioni_cs</f>
        <v>La LAU1 mi permette di comprendere gli aspetti economico e finanziari di un business plan e di valutare la coerenza fra attività, deliverables e risorse richieste. Possno inoltre valutare aspetti contrattuali (societari, d'acquisto, di gestione della proprietà intellettuale) collegati al progetto d'impresa. Il MAS, molto più recente rispetto alla LAU1 mi ha permesso di aggiornare la mia preparazione teorica e di introdurre nuove materie relative alla gestione aziendale.  Le competenze di tipo aziendalistico maturate in LAU1 e MAS sono state integrate da oltre 30 anni di esperienza in azienda dove ho potuto apprendere sul campo molti aspetti tecnici ed operativi.  Questa esperienza mi permette di valutare anche i business model ipotizzati e la relativa fattibilità.</v>
      </c>
      <c r="GX2" s="27" t="str">
        <f>ads2_motivazioni_ep</f>
        <v>EP1 L'esperienza di business innovation coaching con EASME sui progetti H2020 SME Instrument (oltre 15 progetti) mi permette di essere a contatto con progetti d'innovazione, anche su base internazionale, che prevedono la creazione di una nuova business unit o di una startup. Vedo quindi business plan per innovazione e come gli imprenditori li stanno attuando. Grazie a quest'esperienza ho matutato buone capacità di analisi di business plans e posso capire  rapidamente se un progetto d'innovazione è ben congegnato, se il team ha le competenze adeguate, se la struttura aziendale è in grado di eseguir correttamente il progetto.  EP2 Fondazione REI www.reinnova.it centro per l'innovazione / tecnopolo a Reggio Emilia gestiscoun incubatore di nuova impresa. Grazie a due business plan competitions esamino oltre 100 business plan all'anno ed incontro diverse decine di team proponenti all'anno. EP5 ACCENTURE, la mia prima esperienza di lavoro mi ha permesso di lavorare su grandi progetti di "gestione del cambiamento" e di ICT-Sistemi Informativi dove ho partecipato a grandi progetti di cambiamento anche a livello internazionale. L'esperienza è utile per le metodologie di lavoro acquisite e per la conoscenza di come operano le grandi e le medie organizzazioni. Pertanto posso capire se un progetto è ben organizzato, se è coerente con le capacità in azienda, se ha deliverables ben definite e se "le attività da svolgere" e le "date obiettivo" sono entrambi ben valutati e raffigurati in un prospetto GANTT.</v>
      </c>
    </row>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256</vt:i4>
      </vt:variant>
    </vt:vector>
  </HeadingPairs>
  <TitlesOfParts>
    <vt:vector size="263"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'A. CURSUS STUDIORUM'!Print_Titles_0</vt:lpstr>
      <vt:lpstr>'B. ESP. PROFESSIONALI'!Print_Titles_0</vt:lpstr>
      <vt:lpstr>'C. ESP. VALUTAZIONE'!Print_Titles_0</vt:lpstr>
      <vt:lpstr>MOTIVAZIONI!Print_Titles_0</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dc:description/>
  <cp:lastModifiedBy>Angela Punzi Regina</cp:lastModifiedBy>
  <cp:revision>4</cp:revision>
  <cp:lastPrinted>2015-03-19T11:18:15Z</cp:lastPrinted>
  <dcterms:created xsi:type="dcterms:W3CDTF">2015-03-10T11:30:22Z</dcterms:created>
  <dcterms:modified xsi:type="dcterms:W3CDTF">2020-04-29T16:05:22Z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Cestec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ontentStatus">
    <vt:lpwstr>Finale</vt:lpwstr>
  </property>
</Properties>
</file>